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240" yWindow="15" windowWidth="11355" windowHeight="6660" firstSheet="1" activeTab="1"/>
  </bookViews>
  <sheets>
    <sheet name="Ark1" sheetId="1" state="hidden" r:id="rId1"/>
    <sheet name="Ark1 (2)" sheetId="2" r:id="rId2"/>
  </sheets>
  <externalReferences>
    <externalReference r:id="rId5"/>
  </externalReferences>
  <definedNames>
    <definedName name="MinuteSecondMultiple5">'[1]Ark4'!#REF!</definedName>
    <definedName name="_xlnm.Print_Area" localSheetId="1">'Ark1 (2)'!$A$2:$R$48,'Ark1 (2)'!$A$51:$R$96</definedName>
  </definedNames>
  <calcPr fullCalcOnLoad="1"/>
</workbook>
</file>

<file path=xl/sharedStrings.xml><?xml version="1.0" encoding="utf-8"?>
<sst xmlns="http://schemas.openxmlformats.org/spreadsheetml/2006/main" count="210" uniqueCount="47">
  <si>
    <t>Navn:</t>
  </si>
  <si>
    <t>Klasse:</t>
  </si>
  <si>
    <t>1)</t>
  </si>
  <si>
    <t>2)</t>
  </si>
  <si>
    <t>3)</t>
  </si>
  <si>
    <t>Rentefod</t>
  </si>
  <si>
    <t>Beløb</t>
  </si>
  <si>
    <t>Rente</t>
  </si>
  <si>
    <t>Indestående efter tilskrivning</t>
  </si>
  <si>
    <t>R:</t>
  </si>
  <si>
    <t>rente.</t>
  </si>
  <si>
    <t>K:</t>
  </si>
  <si>
    <t>beløb, kapital.</t>
  </si>
  <si>
    <t>p:</t>
  </si>
  <si>
    <t>d:</t>
  </si>
  <si>
    <t>antal rente dage.</t>
  </si>
  <si>
    <t>D:</t>
  </si>
  <si>
    <t>antal dage i et renteår.</t>
  </si>
  <si>
    <t xml:space="preserve"> kr.;</t>
  </si>
  <si>
    <t xml:space="preserve">  rentefod = </t>
  </si>
  <si>
    <t>%</t>
  </si>
  <si>
    <t>a)</t>
  </si>
  <si>
    <t>b)</t>
  </si>
  <si>
    <t>c)</t>
  </si>
  <si>
    <t>Facitliste</t>
  </si>
  <si>
    <t>Afrund facit 
til 2 dec.</t>
  </si>
  <si>
    <t>-</t>
  </si>
  <si>
    <t xml:space="preserve">perioden er </t>
  </si>
  <si>
    <t xml:space="preserve">rentefod = </t>
  </si>
  <si>
    <t>Rentedage</t>
  </si>
  <si>
    <t>100 * 360</t>
  </si>
  <si>
    <t>pct. pr. år. (Rentefod)</t>
  </si>
  <si>
    <t xml:space="preserve"> </t>
  </si>
  <si>
    <t xml:space="preserve">Beløb = </t>
  </si>
  <si>
    <t xml:space="preserve"> (= 360 dage)</t>
  </si>
  <si>
    <t xml:space="preserve">  kr.</t>
  </si>
  <si>
    <t>Tryk F9 for nye opgaver</t>
  </si>
  <si>
    <t>Rente =</t>
  </si>
  <si>
    <t>Find K:</t>
  </si>
  <si>
    <t>=</t>
  </si>
  <si>
    <t>K</t>
  </si>
  <si>
    <t>p</t>
  </si>
  <si>
    <t>Find rentefoden (p):</t>
  </si>
  <si>
    <t>Indsat beløb =</t>
  </si>
  <si>
    <t>Antal år for indestående:</t>
  </si>
  <si>
    <t>Hvad vokser et indsat beløb til:</t>
  </si>
  <si>
    <t xml:space="preserve">Beløbet vokser til: </t>
  </si>
</sst>
</file>

<file path=xl/styles.xml><?xml version="1.0" encoding="utf-8"?>
<styleSheet xmlns="http://schemas.openxmlformats.org/spreadsheetml/2006/main">
  <numFmts count="3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$-409]h:mm:ss\ AM/PM"/>
    <numFmt numFmtId="185" formatCode="mmm/yyyy"/>
    <numFmt numFmtId="186" formatCode="[$-406]d\.\ mmmm\ yyyy"/>
    <numFmt numFmtId="187" formatCode="&quot;kr&quot;\ #,##0.00"/>
    <numFmt numFmtId="188" formatCode="#,##0.00\ &quot;kr&quot;"/>
  </numFmts>
  <fonts count="4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sz val="8"/>
      <name val="Verdana"/>
      <family val="2"/>
    </font>
    <font>
      <b/>
      <sz val="12"/>
      <name val="Times New Roman"/>
      <family val="1"/>
    </font>
    <font>
      <b/>
      <sz val="8"/>
      <name val="Verdana"/>
      <family val="2"/>
    </font>
    <font>
      <b/>
      <u val="single"/>
      <sz val="8"/>
      <name val="Verdana"/>
      <family val="2"/>
    </font>
    <font>
      <b/>
      <sz val="10"/>
      <name val="Times New Roman"/>
      <family val="1"/>
    </font>
    <font>
      <u val="single"/>
      <sz val="8"/>
      <name val="Verdana"/>
      <family val="2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>
        <color indexed="63"/>
      </left>
      <right style="medium">
        <color indexed="22"/>
      </right>
      <top style="medium">
        <color indexed="22"/>
      </top>
      <bottom style="medium"/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0" fontId="36" fillId="24" borderId="3" applyNumberFormat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NumberFormat="1" applyAlignment="1">
      <alignment/>
    </xf>
    <xf numFmtId="2" fontId="3" fillId="0" borderId="0" xfId="0" applyNumberFormat="1" applyFont="1" applyBorder="1" applyAlignment="1">
      <alignment/>
    </xf>
    <xf numFmtId="16" fontId="0" fillId="0" borderId="0" xfId="0" applyNumberFormat="1" applyAlignment="1">
      <alignment/>
    </xf>
    <xf numFmtId="14" fontId="0" fillId="33" borderId="13" xfId="0" applyNumberFormat="1" applyFill="1" applyBorder="1" applyAlignment="1">
      <alignment/>
    </xf>
    <xf numFmtId="14" fontId="0" fillId="34" borderId="13" xfId="0" applyNumberFormat="1" applyFill="1" applyBorder="1" applyAlignment="1">
      <alignment/>
    </xf>
    <xf numFmtId="0" fontId="0" fillId="34" borderId="13" xfId="0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4" fontId="2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33" borderId="0" xfId="0" applyFill="1" applyBorder="1" applyAlignment="1">
      <alignment/>
    </xf>
    <xf numFmtId="14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14" xfId="0" applyFont="1" applyBorder="1" applyAlignment="1">
      <alignment/>
    </xf>
    <xf numFmtId="14" fontId="0" fillId="34" borderId="15" xfId="0" applyNumberFormat="1" applyFill="1" applyBorder="1" applyAlignment="1">
      <alignment/>
    </xf>
    <xf numFmtId="0" fontId="0" fillId="34" borderId="15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14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14" fontId="0" fillId="0" borderId="0" xfId="0" applyNumberFormat="1" applyAlignment="1">
      <alignment/>
    </xf>
    <xf numFmtId="0" fontId="0" fillId="34" borderId="11" xfId="0" applyNumberFormat="1" applyFill="1" applyBorder="1" applyAlignment="1">
      <alignment horizontal="right"/>
    </xf>
    <xf numFmtId="14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Border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1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20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188" fontId="7" fillId="0" borderId="0" xfId="0" applyNumberFormat="1" applyFont="1" applyBorder="1" applyAlignment="1">
      <alignment horizontal="left" vertical="center"/>
    </xf>
    <xf numFmtId="0" fontId="5" fillId="0" borderId="23" xfId="0" applyFont="1" applyBorder="1" applyAlignment="1">
      <alignment/>
    </xf>
    <xf numFmtId="0" fontId="10" fillId="0" borderId="14" xfId="0" applyFont="1" applyBorder="1" applyAlignment="1">
      <alignment vertical="center"/>
    </xf>
    <xf numFmtId="0" fontId="5" fillId="0" borderId="19" xfId="0" applyFont="1" applyBorder="1" applyAlignment="1">
      <alignment/>
    </xf>
    <xf numFmtId="0" fontId="5" fillId="0" borderId="20" xfId="0" applyNumberFormat="1" applyFont="1" applyBorder="1" applyAlignment="1">
      <alignment/>
    </xf>
    <xf numFmtId="0" fontId="5" fillId="0" borderId="23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2" fontId="5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88" fontId="5" fillId="0" borderId="0" xfId="0" applyNumberFormat="1" applyFont="1" applyBorder="1" applyAlignment="1">
      <alignment horizontal="left"/>
    </xf>
    <xf numFmtId="14" fontId="5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right" vertical="center"/>
    </xf>
    <xf numFmtId="2" fontId="5" fillId="0" borderId="29" xfId="0" applyNumberFormat="1" applyFont="1" applyBorder="1" applyAlignment="1">
      <alignment horizontal="right" vertical="center"/>
    </xf>
    <xf numFmtId="2" fontId="5" fillId="0" borderId="16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88" fontId="9" fillId="0" borderId="26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188" fontId="7" fillId="0" borderId="26" xfId="0" applyNumberFormat="1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4" fillId="0" borderId="0" xfId="0" applyFont="1" applyAlignment="1">
      <alignment horizontal="left"/>
    </xf>
    <xf numFmtId="188" fontId="8" fillId="0" borderId="0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33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ebruar%202008\Til%20hjemmeside\Html\Omregning%20timer%20minutter%20sekund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4"/>
      <sheetName val="Ark1"/>
      <sheetName val="Ark2"/>
      <sheetName val="Ark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59"/>
  <sheetViews>
    <sheetView zoomScalePageLayoutView="0" workbookViewId="0" topLeftCell="A1">
      <selection activeCell="AD4" sqref="AD4"/>
    </sheetView>
  </sheetViews>
  <sheetFormatPr defaultColWidth="9.140625" defaultRowHeight="12.75"/>
  <cols>
    <col min="1" max="1" width="3.57421875" style="0" customWidth="1"/>
    <col min="2" max="39" width="13.421875" style="0" customWidth="1"/>
    <col min="40" max="40" width="17.7109375" style="0" customWidth="1"/>
    <col min="41" max="46" width="13.421875" style="0" customWidth="1"/>
  </cols>
  <sheetData>
    <row r="1" spans="1:65" ht="15">
      <c r="A1" s="3"/>
      <c r="G1" t="s">
        <v>27</v>
      </c>
      <c r="H1" s="3"/>
      <c r="I1" s="3"/>
      <c r="J1" s="3"/>
      <c r="K1" s="3"/>
      <c r="O1" s="7"/>
      <c r="P1" s="8"/>
      <c r="Q1" s="8"/>
      <c r="R1" s="8"/>
      <c r="S1" s="8"/>
      <c r="T1" s="8"/>
      <c r="U1" s="8"/>
      <c r="V1" s="8"/>
      <c r="W1" s="8"/>
      <c r="X1" s="8"/>
      <c r="Y1" s="10"/>
      <c r="AI1" s="10"/>
      <c r="AJ1" s="10"/>
      <c r="AK1" s="10"/>
      <c r="AL1" s="10"/>
      <c r="AM1" s="10"/>
      <c r="AN1" s="10"/>
      <c r="AO1" s="10"/>
      <c r="AP1" s="10"/>
      <c r="AQ1" s="14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</row>
    <row r="2" spans="1:65" ht="15.75" thickBot="1">
      <c r="A2" s="3"/>
      <c r="B2" s="15">
        <v>1</v>
      </c>
      <c r="C2" s="15">
        <f aca="true" t="shared" si="0" ref="C2:C65">RANK(D2,$D$2:$D$257)</f>
        <v>207</v>
      </c>
      <c r="D2" s="15">
        <f aca="true" ca="1" t="shared" si="1" ref="D2:D65">RAND()</f>
        <v>0.19108187570310076</v>
      </c>
      <c r="E2" s="44">
        <v>39448</v>
      </c>
      <c r="G2" s="18">
        <f>VLOOKUP(B2,$C$2:$E$257,3,FALSE)</f>
        <v>39528</v>
      </c>
      <c r="H2" s="18">
        <f>VLOOKUP(B3,$C$2:$E$257,3,FALSE)</f>
        <v>39662</v>
      </c>
      <c r="I2" s="18">
        <f aca="true" t="shared" si="2" ref="I2:I26">IF(H2&lt;G2,H2,G2)</f>
        <v>39528</v>
      </c>
      <c r="J2" s="18">
        <f aca="true" t="shared" si="3" ref="J2:J26">IF(H2&gt;G2,H2,G2)</f>
        <v>39662</v>
      </c>
      <c r="K2" s="12">
        <f aca="true" t="shared" si="4" ref="K2:K26">DAYS360(I2,J2)</f>
        <v>131</v>
      </c>
      <c r="O2" s="9" t="s">
        <v>5</v>
      </c>
      <c r="P2" s="10" t="s">
        <v>6</v>
      </c>
      <c r="Q2" s="10"/>
      <c r="R2" s="10"/>
      <c r="S2" s="10"/>
      <c r="T2" s="10"/>
      <c r="U2" s="10" t="s">
        <v>7</v>
      </c>
      <c r="V2" s="10"/>
      <c r="W2" s="10" t="s">
        <v>8</v>
      </c>
      <c r="X2" s="10"/>
      <c r="Y2" s="10"/>
      <c r="AI2" s="10" t="s">
        <v>29</v>
      </c>
      <c r="AJ2" s="10"/>
      <c r="AK2" s="10"/>
      <c r="AL2" s="10"/>
      <c r="AM2" s="10"/>
      <c r="AN2" s="10" t="s">
        <v>35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</row>
    <row r="3" spans="1:65" ht="15.75" thickBot="1">
      <c r="A3" s="3"/>
      <c r="B3" s="15">
        <v>2</v>
      </c>
      <c r="C3" s="15">
        <f t="shared" si="0"/>
        <v>196</v>
      </c>
      <c r="D3" s="15">
        <f ca="1" t="shared" si="1"/>
        <v>0.2427431785314591</v>
      </c>
      <c r="E3" s="44">
        <v>39449</v>
      </c>
      <c r="G3" s="18">
        <f>VLOOKUP(B4,$C$2:$E$257,3,FALSE)</f>
        <v>39561</v>
      </c>
      <c r="H3" s="18">
        <f>VLOOKUP(B5,$C$2:$E$257,3,FALSE)</f>
        <v>39454</v>
      </c>
      <c r="I3" s="18">
        <f t="shared" si="2"/>
        <v>39454</v>
      </c>
      <c r="J3" s="18">
        <f t="shared" si="3"/>
        <v>39561</v>
      </c>
      <c r="K3" s="12">
        <f t="shared" si="4"/>
        <v>106</v>
      </c>
      <c r="L3">
        <v>1</v>
      </c>
      <c r="M3">
        <f aca="true" t="shared" si="5" ref="M3:M19">RANK(N3,$N$3:$N$32,-1)</f>
        <v>14</v>
      </c>
      <c r="N3">
        <f ca="1">RAND()</f>
        <v>0.8634238720252876</v>
      </c>
      <c r="O3" s="9">
        <v>3</v>
      </c>
      <c r="P3" s="10">
        <v>1000</v>
      </c>
      <c r="Q3" s="21">
        <f aca="true" t="shared" si="6" ref="Q3:Q19">I10</f>
        <v>39616</v>
      </c>
      <c r="R3" s="21">
        <f aca="true" t="shared" si="7" ref="R3:R19">J10</f>
        <v>39761</v>
      </c>
      <c r="S3" s="22">
        <f aca="true" t="shared" si="8" ref="S3:S19">K10</f>
        <v>142</v>
      </c>
      <c r="T3" s="22"/>
      <c r="U3" s="22">
        <f aca="true" t="shared" si="9" ref="U3:U19">(O3*P3*S3)/(100*360)</f>
        <v>11.833333333333334</v>
      </c>
      <c r="V3" s="22"/>
      <c r="W3" s="22">
        <f aca="true" t="shared" si="10" ref="W3:W19">P3+U3</f>
        <v>1011.8333333333334</v>
      </c>
      <c r="X3" s="10"/>
      <c r="Y3" s="22" t="s">
        <v>33</v>
      </c>
      <c r="Z3" s="15">
        <f aca="true" t="shared" si="11" ref="Z3:Z19">VLOOKUP(L3,$M$3:$W$19,4,FALSE)</f>
        <v>2055</v>
      </c>
      <c r="AA3" s="13" t="str">
        <f aca="true" t="shared" si="12" ref="AA3:AA19">TEXT(Z3,"#.##")</f>
        <v>2.055</v>
      </c>
      <c r="AB3" t="s">
        <v>18</v>
      </c>
      <c r="AC3" t="s">
        <v>19</v>
      </c>
      <c r="AD3" s="15">
        <f aca="true" t="shared" si="13" ref="AD3:AD19">VLOOKUP(L3,$M$3:$W$19,3,FALSE)</f>
        <v>3.5</v>
      </c>
      <c r="AE3" t="s">
        <v>20</v>
      </c>
      <c r="AF3" s="13" t="str">
        <f aca="true" t="shared" si="14" ref="AF3:AF19">TEXT(AD3,"#.##")</f>
        <v>4</v>
      </c>
      <c r="AG3" s="26">
        <f aca="true" t="shared" si="15" ref="AG3:AG19">VLOOKUP(L3,$M$3:$W$19,5,FALSE)</f>
        <v>39467</v>
      </c>
      <c r="AH3" s="26">
        <f aca="true" t="shared" si="16" ref="AH3:AH19">VLOOKUP(L3,$M$3:$W$19,6,FALSE)</f>
        <v>39805</v>
      </c>
      <c r="AI3" s="22">
        <f aca="true" t="shared" si="17" ref="AI3:AI19">VLOOKUP(L3,$M$3:$W$19,7,FALSE)</f>
        <v>333</v>
      </c>
      <c r="AJ3" s="22">
        <f aca="true" t="shared" si="18" ref="AJ3:AJ19">VLOOKUP(L3,$M$3:$W$19,9,FALSE)</f>
        <v>66.530625</v>
      </c>
      <c r="AK3" s="48">
        <f>AJ3</f>
        <v>66.530625</v>
      </c>
      <c r="AL3" s="45" t="str">
        <f aca="true" t="shared" si="19" ref="AL3:AL19">TEXT(AJ3,"#.##")</f>
        <v>67</v>
      </c>
      <c r="AM3" s="48">
        <f aca="true" t="shared" si="20" ref="AM3:AM19">VLOOKUP(L3,$M$3:$W$19,11,FALSE)</f>
        <v>2121.530625</v>
      </c>
      <c r="AN3" s="48">
        <f>AM3</f>
        <v>2121.530625</v>
      </c>
      <c r="AO3" s="45" t="str">
        <f aca="true" t="shared" si="21" ref="AO3:AO19">TEXT(AM3,"#.##")</f>
        <v>2.122</v>
      </c>
      <c r="AP3" s="10"/>
      <c r="AQ3" s="14"/>
      <c r="AR3" s="24"/>
      <c r="AS3" s="25"/>
      <c r="AT3" s="10"/>
      <c r="AU3" s="14"/>
      <c r="AV3" s="24"/>
      <c r="AW3" s="25"/>
      <c r="AX3" s="10"/>
      <c r="AY3" s="14"/>
      <c r="AZ3" s="24"/>
      <c r="BA3" s="10"/>
      <c r="BB3" s="10"/>
      <c r="BC3" s="14"/>
      <c r="BD3" s="24"/>
      <c r="BE3" s="10"/>
      <c r="BF3" s="10"/>
      <c r="BG3" s="10"/>
      <c r="BH3" s="10"/>
      <c r="BI3" s="10"/>
      <c r="BJ3" s="10"/>
      <c r="BK3" s="10"/>
      <c r="BL3" s="10"/>
      <c r="BM3" s="10"/>
    </row>
    <row r="4" spans="1:65" ht="15.75" thickBot="1">
      <c r="A4" s="3"/>
      <c r="B4" s="15">
        <v>3</v>
      </c>
      <c r="C4" s="15">
        <f t="shared" si="0"/>
        <v>167</v>
      </c>
      <c r="D4" s="15">
        <f ca="1" t="shared" si="1"/>
        <v>0.3344788264491685</v>
      </c>
      <c r="E4" s="44">
        <v>39450</v>
      </c>
      <c r="G4" s="18">
        <f>VLOOKUP(B6,$C$2:$E$257,3,FALSE)</f>
        <v>39701</v>
      </c>
      <c r="H4" s="18">
        <f>VLOOKUP(B7,$C$2:$E$257,3,FALSE)</f>
        <v>39606</v>
      </c>
      <c r="I4" s="18">
        <f t="shared" si="2"/>
        <v>39606</v>
      </c>
      <c r="J4" s="18">
        <f t="shared" si="3"/>
        <v>39701</v>
      </c>
      <c r="K4" s="12">
        <f t="shared" si="4"/>
        <v>93</v>
      </c>
      <c r="L4">
        <v>2</v>
      </c>
      <c r="M4">
        <f t="shared" si="5"/>
        <v>17</v>
      </c>
      <c r="N4">
        <f aca="true" ca="1" t="shared" si="22" ref="N4:N19">RAND()</f>
        <v>0.9924758633879707</v>
      </c>
      <c r="O4" s="9">
        <v>3</v>
      </c>
      <c r="P4" s="10">
        <v>2000</v>
      </c>
      <c r="Q4" s="21">
        <f t="shared" si="6"/>
        <v>39457</v>
      </c>
      <c r="R4" s="21">
        <f t="shared" si="7"/>
        <v>39666</v>
      </c>
      <c r="S4" s="22">
        <f t="shared" si="8"/>
        <v>206</v>
      </c>
      <c r="T4" s="22"/>
      <c r="U4" s="22">
        <f t="shared" si="9"/>
        <v>34.333333333333336</v>
      </c>
      <c r="V4" s="22"/>
      <c r="W4" s="22">
        <f t="shared" si="10"/>
        <v>2034.3333333333333</v>
      </c>
      <c r="X4" s="10"/>
      <c r="Y4" s="22" t="s">
        <v>33</v>
      </c>
      <c r="Z4" s="15">
        <f t="shared" si="11"/>
        <v>2010</v>
      </c>
      <c r="AA4" s="13" t="str">
        <f t="shared" si="12"/>
        <v>2.010</v>
      </c>
      <c r="AB4" t="s">
        <v>18</v>
      </c>
      <c r="AC4" t="s">
        <v>19</v>
      </c>
      <c r="AD4" s="15">
        <f t="shared" si="13"/>
        <v>4</v>
      </c>
      <c r="AE4" t="s">
        <v>20</v>
      </c>
      <c r="AF4" s="13" t="str">
        <f t="shared" si="14"/>
        <v>4</v>
      </c>
      <c r="AG4" s="26">
        <f t="shared" si="15"/>
        <v>39468</v>
      </c>
      <c r="AH4" s="26">
        <f t="shared" si="16"/>
        <v>39508</v>
      </c>
      <c r="AI4" s="22">
        <f t="shared" si="17"/>
        <v>40</v>
      </c>
      <c r="AJ4" s="22">
        <f t="shared" si="18"/>
        <v>8.933333333333334</v>
      </c>
      <c r="AK4" s="48">
        <f aca="true" t="shared" si="23" ref="AK4:AK19">AJ4</f>
        <v>8.933333333333334</v>
      </c>
      <c r="AL4" s="45" t="str">
        <f t="shared" si="19"/>
        <v>9</v>
      </c>
      <c r="AM4" s="48">
        <f t="shared" si="20"/>
        <v>2018.9333333333334</v>
      </c>
      <c r="AN4" s="48">
        <f aca="true" t="shared" si="24" ref="AN4:AN19">AM4</f>
        <v>2018.9333333333334</v>
      </c>
      <c r="AO4" s="45" t="str">
        <f t="shared" si="21"/>
        <v>2.019</v>
      </c>
      <c r="AP4" s="10"/>
      <c r="AQ4" s="14"/>
      <c r="AR4" s="24"/>
      <c r="AS4" s="25"/>
      <c r="AT4" s="10"/>
      <c r="AU4" s="14"/>
      <c r="AV4" s="24"/>
      <c r="AW4" s="25"/>
      <c r="AX4" s="10"/>
      <c r="AY4" s="14"/>
      <c r="AZ4" s="24"/>
      <c r="BA4" s="10"/>
      <c r="BB4" s="10"/>
      <c r="BC4" s="14"/>
      <c r="BD4" s="24"/>
      <c r="BE4" s="10"/>
      <c r="BF4" s="10"/>
      <c r="BG4" s="10"/>
      <c r="BH4" s="10"/>
      <c r="BI4" s="10"/>
      <c r="BJ4" s="10"/>
      <c r="BK4" s="10"/>
      <c r="BL4" s="10"/>
      <c r="BM4" s="10"/>
    </row>
    <row r="5" spans="1:65" ht="15.75" thickBot="1">
      <c r="A5" s="3"/>
      <c r="B5" s="15">
        <v>4</v>
      </c>
      <c r="C5" s="15">
        <f t="shared" si="0"/>
        <v>88</v>
      </c>
      <c r="D5" s="15">
        <f ca="1" t="shared" si="1"/>
        <v>0.6652355560256098</v>
      </c>
      <c r="E5" s="44">
        <v>39451</v>
      </c>
      <c r="G5" s="18">
        <f>VLOOKUP(B8,$C$2:$E$257,3,FALSE)</f>
        <v>39802</v>
      </c>
      <c r="H5" s="18">
        <f>VLOOKUP(B9,$C$2:$E$257,3,FALSE)</f>
        <v>39492</v>
      </c>
      <c r="I5" s="18">
        <f t="shared" si="2"/>
        <v>39492</v>
      </c>
      <c r="J5" s="18">
        <f t="shared" si="3"/>
        <v>39802</v>
      </c>
      <c r="K5" s="12">
        <f t="shared" si="4"/>
        <v>306</v>
      </c>
      <c r="L5">
        <v>3</v>
      </c>
      <c r="M5">
        <f t="shared" si="5"/>
        <v>7</v>
      </c>
      <c r="N5">
        <f ca="1" t="shared" si="22"/>
        <v>0.40874533254623646</v>
      </c>
      <c r="O5" s="9">
        <v>3</v>
      </c>
      <c r="P5" s="10">
        <v>2500</v>
      </c>
      <c r="Q5" s="21">
        <f t="shared" si="6"/>
        <v>39598</v>
      </c>
      <c r="R5" s="21">
        <f t="shared" si="7"/>
        <v>39719</v>
      </c>
      <c r="S5" s="22">
        <f t="shared" si="8"/>
        <v>118</v>
      </c>
      <c r="T5" s="22"/>
      <c r="U5" s="22">
        <f t="shared" si="9"/>
        <v>24.583333333333332</v>
      </c>
      <c r="V5" s="22"/>
      <c r="W5" s="22">
        <f t="shared" si="10"/>
        <v>2524.5833333333335</v>
      </c>
      <c r="X5" s="10"/>
      <c r="Y5" s="22" t="s">
        <v>33</v>
      </c>
      <c r="Z5" s="15">
        <f t="shared" si="11"/>
        <v>6000</v>
      </c>
      <c r="AA5" s="13" t="str">
        <f t="shared" si="12"/>
        <v>6.000</v>
      </c>
      <c r="AB5" t="s">
        <v>18</v>
      </c>
      <c r="AC5" t="s">
        <v>19</v>
      </c>
      <c r="AD5" s="15">
        <f t="shared" si="13"/>
        <v>3</v>
      </c>
      <c r="AE5" t="s">
        <v>20</v>
      </c>
      <c r="AF5" s="13" t="str">
        <f t="shared" si="14"/>
        <v>3</v>
      </c>
      <c r="AG5" s="26">
        <f t="shared" si="15"/>
        <v>39678</v>
      </c>
      <c r="AH5" s="26">
        <f t="shared" si="16"/>
        <v>39787</v>
      </c>
      <c r="AI5" s="22">
        <f t="shared" si="17"/>
        <v>107</v>
      </c>
      <c r="AJ5" s="22">
        <f t="shared" si="18"/>
        <v>53.5</v>
      </c>
      <c r="AK5" s="48">
        <f t="shared" si="23"/>
        <v>53.5</v>
      </c>
      <c r="AL5" s="45" t="str">
        <f t="shared" si="19"/>
        <v>54</v>
      </c>
      <c r="AM5" s="48">
        <f t="shared" si="20"/>
        <v>6053.5</v>
      </c>
      <c r="AN5" s="48">
        <f t="shared" si="24"/>
        <v>6053.5</v>
      </c>
      <c r="AO5" s="45" t="str">
        <f t="shared" si="21"/>
        <v>6.054</v>
      </c>
      <c r="AP5" s="10"/>
      <c r="AQ5" s="14"/>
      <c r="AR5" s="24"/>
      <c r="AS5" s="25"/>
      <c r="AT5" s="10"/>
      <c r="AU5" s="14"/>
      <c r="AV5" s="24"/>
      <c r="AW5" s="25"/>
      <c r="AX5" s="10"/>
      <c r="AY5" s="14"/>
      <c r="AZ5" s="24"/>
      <c r="BA5" s="10"/>
      <c r="BB5" s="10"/>
      <c r="BC5" s="14"/>
      <c r="BD5" s="24"/>
      <c r="BE5" s="10"/>
      <c r="BF5" s="10"/>
      <c r="BG5" s="10"/>
      <c r="BH5" s="10"/>
      <c r="BI5" s="10"/>
      <c r="BJ5" s="10"/>
      <c r="BK5" s="10"/>
      <c r="BL5" s="10"/>
      <c r="BM5" s="10"/>
    </row>
    <row r="6" spans="1:65" ht="15.75" thickBot="1">
      <c r="A6" s="3"/>
      <c r="B6" s="15">
        <v>5</v>
      </c>
      <c r="C6" s="15">
        <f t="shared" si="0"/>
        <v>58</v>
      </c>
      <c r="D6" s="15">
        <f ca="1" t="shared" si="1"/>
        <v>0.7760121831097644</v>
      </c>
      <c r="E6" s="44">
        <v>39452</v>
      </c>
      <c r="G6" s="18">
        <f>VLOOKUP(B10,$C$2:$E$257,3,FALSE)</f>
        <v>39593</v>
      </c>
      <c r="H6" s="18">
        <f>VLOOKUP(B11,$C$2:$E$257,3,FALSE)</f>
        <v>39733</v>
      </c>
      <c r="I6" s="18">
        <f t="shared" si="2"/>
        <v>39593</v>
      </c>
      <c r="J6" s="18">
        <f t="shared" si="3"/>
        <v>39733</v>
      </c>
      <c r="K6" s="12">
        <f t="shared" si="4"/>
        <v>137</v>
      </c>
      <c r="L6">
        <v>4</v>
      </c>
      <c r="M6">
        <f t="shared" si="5"/>
        <v>3</v>
      </c>
      <c r="N6">
        <f ca="1" t="shared" si="22"/>
        <v>0.12550879152840722</v>
      </c>
      <c r="O6" s="9">
        <v>3</v>
      </c>
      <c r="P6" s="10">
        <v>6000</v>
      </c>
      <c r="Q6" s="21">
        <f t="shared" si="6"/>
        <v>39678</v>
      </c>
      <c r="R6" s="21">
        <f t="shared" si="7"/>
        <v>39787</v>
      </c>
      <c r="S6" s="22">
        <f t="shared" si="8"/>
        <v>107</v>
      </c>
      <c r="T6" s="22"/>
      <c r="U6" s="22">
        <f t="shared" si="9"/>
        <v>53.5</v>
      </c>
      <c r="V6" s="22"/>
      <c r="W6" s="22">
        <f t="shared" si="10"/>
        <v>6053.5</v>
      </c>
      <c r="X6" s="10"/>
      <c r="Y6" s="22" t="s">
        <v>33</v>
      </c>
      <c r="Z6" s="15">
        <f t="shared" si="11"/>
        <v>1200</v>
      </c>
      <c r="AA6" s="13" t="str">
        <f t="shared" si="12"/>
        <v>1.200</v>
      </c>
      <c r="AB6" t="s">
        <v>18</v>
      </c>
      <c r="AC6" t="s">
        <v>19</v>
      </c>
      <c r="AD6" s="15">
        <f t="shared" si="13"/>
        <v>3.5</v>
      </c>
      <c r="AE6" t="s">
        <v>20</v>
      </c>
      <c r="AF6" s="13" t="str">
        <f t="shared" si="14"/>
        <v>4</v>
      </c>
      <c r="AG6" s="26">
        <f t="shared" si="15"/>
        <v>39601</v>
      </c>
      <c r="AH6" s="26">
        <f t="shared" si="16"/>
        <v>39721</v>
      </c>
      <c r="AI6" s="22">
        <f t="shared" si="17"/>
        <v>118</v>
      </c>
      <c r="AJ6" s="22">
        <f t="shared" si="18"/>
        <v>13.766666666666667</v>
      </c>
      <c r="AK6" s="48">
        <f t="shared" si="23"/>
        <v>13.766666666666667</v>
      </c>
      <c r="AL6" s="45" t="str">
        <f t="shared" si="19"/>
        <v>14</v>
      </c>
      <c r="AM6" s="48">
        <f t="shared" si="20"/>
        <v>1213.7666666666667</v>
      </c>
      <c r="AN6" s="48">
        <f t="shared" si="24"/>
        <v>1213.7666666666667</v>
      </c>
      <c r="AO6" s="45" t="str">
        <f t="shared" si="21"/>
        <v>1.214</v>
      </c>
      <c r="AP6" s="10"/>
      <c r="AQ6" s="14"/>
      <c r="AR6" s="24"/>
      <c r="AS6" s="25"/>
      <c r="AT6" s="10"/>
      <c r="AU6" s="14"/>
      <c r="AV6" s="24"/>
      <c r="AW6" s="25"/>
      <c r="AX6" s="10"/>
      <c r="AY6" s="14"/>
      <c r="AZ6" s="24"/>
      <c r="BA6" s="10"/>
      <c r="BB6" s="10"/>
      <c r="BC6" s="14"/>
      <c r="BD6" s="24"/>
      <c r="BE6" s="10"/>
      <c r="BF6" s="10"/>
      <c r="BG6" s="10"/>
      <c r="BH6" s="10"/>
      <c r="BI6" s="10"/>
      <c r="BJ6" s="10"/>
      <c r="BK6" s="10"/>
      <c r="BL6" s="10"/>
      <c r="BM6" s="10"/>
    </row>
    <row r="7" spans="1:65" ht="15.75" thickBot="1">
      <c r="A7" s="3"/>
      <c r="B7" s="15">
        <v>6</v>
      </c>
      <c r="C7" s="15">
        <f t="shared" si="0"/>
        <v>66</v>
      </c>
      <c r="D7" s="15">
        <f ca="1" t="shared" si="1"/>
        <v>0.7453247295683085</v>
      </c>
      <c r="E7" s="44">
        <v>39453</v>
      </c>
      <c r="G7" s="18">
        <f>VLOOKUP(B12,$C$2:$E$257,3,FALSE)</f>
        <v>39605</v>
      </c>
      <c r="H7" s="18">
        <f>VLOOKUP(B13,$C$2:$E$257,3,FALSE)</f>
        <v>39677</v>
      </c>
      <c r="I7" s="18">
        <f t="shared" si="2"/>
        <v>39605</v>
      </c>
      <c r="J7" s="18">
        <f t="shared" si="3"/>
        <v>39677</v>
      </c>
      <c r="K7" s="12">
        <f t="shared" si="4"/>
        <v>71</v>
      </c>
      <c r="L7">
        <v>5</v>
      </c>
      <c r="M7">
        <f t="shared" si="5"/>
        <v>10</v>
      </c>
      <c r="N7">
        <f ca="1" t="shared" si="22"/>
        <v>0.468130955759376</v>
      </c>
      <c r="O7" s="9">
        <v>3</v>
      </c>
      <c r="P7" s="10">
        <v>6500</v>
      </c>
      <c r="Q7" s="21">
        <f t="shared" si="6"/>
        <v>39459</v>
      </c>
      <c r="R7" s="21">
        <f t="shared" si="7"/>
        <v>39580</v>
      </c>
      <c r="S7" s="22">
        <f t="shared" si="8"/>
        <v>120</v>
      </c>
      <c r="T7" s="22"/>
      <c r="U7" s="22">
        <f t="shared" si="9"/>
        <v>65</v>
      </c>
      <c r="V7" s="22"/>
      <c r="W7" s="22">
        <f t="shared" si="10"/>
        <v>6565</v>
      </c>
      <c r="X7" s="10"/>
      <c r="Y7" s="22" t="s">
        <v>33</v>
      </c>
      <c r="Z7" s="15">
        <f t="shared" si="11"/>
        <v>1000</v>
      </c>
      <c r="AA7" s="13" t="str">
        <f t="shared" si="12"/>
        <v>1.000</v>
      </c>
      <c r="AB7" t="s">
        <v>18</v>
      </c>
      <c r="AC7" t="s">
        <v>19</v>
      </c>
      <c r="AD7" s="15">
        <f t="shared" si="13"/>
        <v>4</v>
      </c>
      <c r="AE7" t="s">
        <v>20</v>
      </c>
      <c r="AF7" s="13" t="str">
        <f t="shared" si="14"/>
        <v>4</v>
      </c>
      <c r="AG7" s="26">
        <f t="shared" si="15"/>
        <v>39618</v>
      </c>
      <c r="AH7" s="26">
        <f t="shared" si="16"/>
        <v>39752</v>
      </c>
      <c r="AI7" s="22">
        <f t="shared" si="17"/>
        <v>132</v>
      </c>
      <c r="AJ7" s="22">
        <f t="shared" si="18"/>
        <v>14.666666666666666</v>
      </c>
      <c r="AK7" s="48">
        <f t="shared" si="23"/>
        <v>14.666666666666666</v>
      </c>
      <c r="AL7" s="45" t="str">
        <f t="shared" si="19"/>
        <v>15</v>
      </c>
      <c r="AM7" s="48">
        <f t="shared" si="20"/>
        <v>1014.6666666666666</v>
      </c>
      <c r="AN7" s="48">
        <f t="shared" si="24"/>
        <v>1014.6666666666666</v>
      </c>
      <c r="AO7" s="45" t="str">
        <f t="shared" si="21"/>
        <v>1.015</v>
      </c>
      <c r="AP7" s="10"/>
      <c r="AQ7" s="14"/>
      <c r="AR7" s="24"/>
      <c r="AS7" s="25"/>
      <c r="AT7" s="10"/>
      <c r="AU7" s="14"/>
      <c r="AV7" s="24"/>
      <c r="AW7" s="25"/>
      <c r="AX7" s="10"/>
      <c r="AY7" s="14"/>
      <c r="AZ7" s="24"/>
      <c r="BA7" s="10"/>
      <c r="BB7" s="10"/>
      <c r="BC7" s="14"/>
      <c r="BD7" s="24"/>
      <c r="BE7" s="10"/>
      <c r="BF7" s="10"/>
      <c r="BG7" s="10"/>
      <c r="BH7" s="10"/>
      <c r="BI7" s="10"/>
      <c r="BJ7" s="10"/>
      <c r="BK7" s="10"/>
      <c r="BL7" s="10"/>
      <c r="BM7" s="10"/>
    </row>
    <row r="8" spans="1:65" ht="15.75" thickBot="1">
      <c r="A8" s="3"/>
      <c r="B8" s="15">
        <v>7</v>
      </c>
      <c r="C8" s="15">
        <f t="shared" si="0"/>
        <v>4</v>
      </c>
      <c r="D8" s="15">
        <f ca="1" t="shared" si="1"/>
        <v>0.9834536617377518</v>
      </c>
      <c r="E8" s="44">
        <v>39454</v>
      </c>
      <c r="G8" s="18">
        <f>VLOOKUP(B14,$C$2:$E$257,3,FALSE)</f>
        <v>39799</v>
      </c>
      <c r="H8" s="18">
        <f>VLOOKUP(B15,$C$2:$E$257,3,FALSE)</f>
        <v>39683</v>
      </c>
      <c r="I8" s="18">
        <f t="shared" si="2"/>
        <v>39683</v>
      </c>
      <c r="J8" s="18">
        <f t="shared" si="3"/>
        <v>39799</v>
      </c>
      <c r="K8" s="12">
        <f t="shared" si="4"/>
        <v>114</v>
      </c>
      <c r="L8">
        <v>6</v>
      </c>
      <c r="M8">
        <f t="shared" si="5"/>
        <v>4</v>
      </c>
      <c r="N8">
        <f ca="1" t="shared" si="22"/>
        <v>0.21172218637883944</v>
      </c>
      <c r="O8" s="9">
        <v>3.5</v>
      </c>
      <c r="P8" s="10">
        <v>1200</v>
      </c>
      <c r="Q8" s="21">
        <f t="shared" si="6"/>
        <v>39601</v>
      </c>
      <c r="R8" s="21">
        <f t="shared" si="7"/>
        <v>39721</v>
      </c>
      <c r="S8" s="22">
        <f t="shared" si="8"/>
        <v>118</v>
      </c>
      <c r="T8" s="22"/>
      <c r="U8" s="22">
        <f t="shared" si="9"/>
        <v>13.766666666666667</v>
      </c>
      <c r="V8" s="22"/>
      <c r="W8" s="22">
        <f t="shared" si="10"/>
        <v>1213.7666666666667</v>
      </c>
      <c r="X8" s="10"/>
      <c r="Y8" s="22" t="s">
        <v>33</v>
      </c>
      <c r="Z8" s="15">
        <f t="shared" si="11"/>
        <v>100</v>
      </c>
      <c r="AA8" s="13" t="str">
        <f t="shared" si="12"/>
        <v>100</v>
      </c>
      <c r="AB8" t="s">
        <v>18</v>
      </c>
      <c r="AC8" t="s">
        <v>28</v>
      </c>
      <c r="AD8" s="15">
        <f t="shared" si="13"/>
        <v>4.75</v>
      </c>
      <c r="AE8" t="s">
        <v>20</v>
      </c>
      <c r="AF8" s="13" t="str">
        <f t="shared" si="14"/>
        <v>5</v>
      </c>
      <c r="AG8" s="26">
        <f t="shared" si="15"/>
        <v>39589</v>
      </c>
      <c r="AH8" s="26">
        <f t="shared" si="16"/>
        <v>39668</v>
      </c>
      <c r="AI8" s="22">
        <f t="shared" si="17"/>
        <v>77</v>
      </c>
      <c r="AJ8" s="22">
        <f t="shared" si="18"/>
        <v>1.0159722222222223</v>
      </c>
      <c r="AK8" s="48">
        <f t="shared" si="23"/>
        <v>1.0159722222222223</v>
      </c>
      <c r="AL8" s="45" t="str">
        <f t="shared" si="19"/>
        <v>1</v>
      </c>
      <c r="AM8" s="48">
        <f t="shared" si="20"/>
        <v>101.01597222222222</v>
      </c>
      <c r="AN8" s="48">
        <f t="shared" si="24"/>
        <v>101.01597222222222</v>
      </c>
      <c r="AO8" s="45" t="str">
        <f t="shared" si="21"/>
        <v>101</v>
      </c>
      <c r="AP8" s="10"/>
      <c r="AQ8" s="14"/>
      <c r="AR8" s="24"/>
      <c r="AS8" s="25"/>
      <c r="AT8" s="10"/>
      <c r="AU8" s="14"/>
      <c r="AV8" s="24"/>
      <c r="AW8" s="25"/>
      <c r="AX8" s="10"/>
      <c r="AY8" s="14"/>
      <c r="AZ8" s="24"/>
      <c r="BA8" s="10"/>
      <c r="BB8" s="10"/>
      <c r="BC8" s="14"/>
      <c r="BD8" s="24"/>
      <c r="BE8" s="10"/>
      <c r="BF8" s="10"/>
      <c r="BG8" s="10"/>
      <c r="BH8" s="10"/>
      <c r="BI8" s="10"/>
      <c r="BJ8" s="10"/>
      <c r="BK8" s="10"/>
      <c r="BL8" s="10"/>
      <c r="BM8" s="10"/>
    </row>
    <row r="9" spans="1:65" ht="15.75" thickBot="1">
      <c r="A9" s="3"/>
      <c r="B9" s="15">
        <v>8</v>
      </c>
      <c r="C9" s="15">
        <f t="shared" si="0"/>
        <v>101</v>
      </c>
      <c r="D9" s="15">
        <f ca="1" t="shared" si="1"/>
        <v>0.609998731589827</v>
      </c>
      <c r="E9" s="44">
        <v>39455</v>
      </c>
      <c r="G9" s="18">
        <f>VLOOKUP(B16,$C$2:$E$257,3,FALSE)</f>
        <v>39609</v>
      </c>
      <c r="H9" s="18">
        <f>VLOOKUP(B17,$C$2:$E$257,3,FALSE)</f>
        <v>39527</v>
      </c>
      <c r="I9" s="18">
        <f t="shared" si="2"/>
        <v>39527</v>
      </c>
      <c r="J9" s="18">
        <f t="shared" si="3"/>
        <v>39609</v>
      </c>
      <c r="K9" s="12">
        <f t="shared" si="4"/>
        <v>80</v>
      </c>
      <c r="L9">
        <v>7</v>
      </c>
      <c r="M9">
        <f t="shared" si="5"/>
        <v>1</v>
      </c>
      <c r="N9">
        <f ca="1" t="shared" si="22"/>
        <v>0.06649397419980496</v>
      </c>
      <c r="O9" s="9">
        <v>3.5</v>
      </c>
      <c r="P9" s="10">
        <v>2055</v>
      </c>
      <c r="Q9" s="21">
        <f t="shared" si="6"/>
        <v>39467</v>
      </c>
      <c r="R9" s="21">
        <f t="shared" si="7"/>
        <v>39805</v>
      </c>
      <c r="S9" s="22">
        <f t="shared" si="8"/>
        <v>333</v>
      </c>
      <c r="T9" s="22"/>
      <c r="U9" s="22">
        <f t="shared" si="9"/>
        <v>66.530625</v>
      </c>
      <c r="V9" s="22"/>
      <c r="W9" s="22">
        <f t="shared" si="10"/>
        <v>2121.530625</v>
      </c>
      <c r="X9" s="10"/>
      <c r="Y9" s="22" t="s">
        <v>33</v>
      </c>
      <c r="Z9" s="15">
        <f t="shared" si="11"/>
        <v>2500</v>
      </c>
      <c r="AA9" s="13" t="str">
        <f t="shared" si="12"/>
        <v>2.500</v>
      </c>
      <c r="AB9" t="s">
        <v>18</v>
      </c>
      <c r="AC9" t="s">
        <v>28</v>
      </c>
      <c r="AD9" s="15">
        <f t="shared" si="13"/>
        <v>3</v>
      </c>
      <c r="AE9" t="s">
        <v>20</v>
      </c>
      <c r="AF9" s="13" t="str">
        <f t="shared" si="14"/>
        <v>3</v>
      </c>
      <c r="AG9" s="26">
        <f t="shared" si="15"/>
        <v>39598</v>
      </c>
      <c r="AH9" s="26">
        <f t="shared" si="16"/>
        <v>39719</v>
      </c>
      <c r="AI9" s="22">
        <f t="shared" si="17"/>
        <v>118</v>
      </c>
      <c r="AJ9" s="22">
        <f t="shared" si="18"/>
        <v>24.583333333333332</v>
      </c>
      <c r="AK9" s="48">
        <f t="shared" si="23"/>
        <v>24.583333333333332</v>
      </c>
      <c r="AL9" s="45" t="str">
        <f t="shared" si="19"/>
        <v>25</v>
      </c>
      <c r="AM9" s="48">
        <f t="shared" si="20"/>
        <v>2524.5833333333335</v>
      </c>
      <c r="AN9" s="48">
        <f t="shared" si="24"/>
        <v>2524.5833333333335</v>
      </c>
      <c r="AO9" s="45" t="str">
        <f t="shared" si="21"/>
        <v>2.525</v>
      </c>
      <c r="AP9" s="10"/>
      <c r="AQ9" s="14"/>
      <c r="AR9" s="24"/>
      <c r="AS9" s="25"/>
      <c r="AT9" s="10"/>
      <c r="AU9" s="14"/>
      <c r="AV9" s="24"/>
      <c r="AW9" s="25"/>
      <c r="AX9" s="10"/>
      <c r="AY9" s="14"/>
      <c r="AZ9" s="24"/>
      <c r="BA9" s="10"/>
      <c r="BB9" s="10"/>
      <c r="BC9" s="14"/>
      <c r="BD9" s="24"/>
      <c r="BE9" s="10"/>
      <c r="BF9" s="10"/>
      <c r="BG9" s="10"/>
      <c r="BH9" s="10"/>
      <c r="BI9" s="10"/>
      <c r="BJ9" s="10"/>
      <c r="BK9" s="10"/>
      <c r="BL9" s="10"/>
      <c r="BM9" s="10"/>
    </row>
    <row r="10" spans="1:65" ht="13.5" thickBot="1">
      <c r="A10" s="5"/>
      <c r="B10" s="15">
        <v>9</v>
      </c>
      <c r="C10" s="15">
        <f t="shared" si="0"/>
        <v>123</v>
      </c>
      <c r="D10" s="15">
        <f ca="1" t="shared" si="1"/>
        <v>0.47705054255474266</v>
      </c>
      <c r="E10" s="44">
        <v>39456</v>
      </c>
      <c r="G10" s="18">
        <f>VLOOKUP(B18,$C$2:$E$259,3,FALSE)</f>
        <v>39616</v>
      </c>
      <c r="H10" s="18">
        <f>VLOOKUP(B19,$C$2:$E$257,3,FALSE)</f>
        <v>39761</v>
      </c>
      <c r="I10" s="19">
        <f t="shared" si="2"/>
        <v>39616</v>
      </c>
      <c r="J10" s="19">
        <f t="shared" si="3"/>
        <v>39761</v>
      </c>
      <c r="K10" s="20">
        <f t="shared" si="4"/>
        <v>142</v>
      </c>
      <c r="L10">
        <v>8</v>
      </c>
      <c r="M10">
        <f t="shared" si="5"/>
        <v>9</v>
      </c>
      <c r="N10">
        <f ca="1" t="shared" si="22"/>
        <v>0.46749473063901004</v>
      </c>
      <c r="O10" s="9">
        <v>3.5</v>
      </c>
      <c r="P10" s="10">
        <v>2525</v>
      </c>
      <c r="Q10" s="21">
        <f t="shared" si="6"/>
        <v>39629</v>
      </c>
      <c r="R10" s="21">
        <f t="shared" si="7"/>
        <v>39771</v>
      </c>
      <c r="S10" s="22">
        <f t="shared" si="8"/>
        <v>139</v>
      </c>
      <c r="T10" s="22"/>
      <c r="U10" s="22">
        <f t="shared" si="9"/>
        <v>34.122569444444444</v>
      </c>
      <c r="V10" s="22"/>
      <c r="W10" s="22">
        <f t="shared" si="10"/>
        <v>2559.1225694444443</v>
      </c>
      <c r="X10" s="10"/>
      <c r="Y10" s="22" t="s">
        <v>33</v>
      </c>
      <c r="Z10" s="15">
        <f t="shared" si="11"/>
        <v>6000</v>
      </c>
      <c r="AA10" s="13" t="str">
        <f t="shared" si="12"/>
        <v>6.000</v>
      </c>
      <c r="AB10" t="s">
        <v>18</v>
      </c>
      <c r="AC10" t="s">
        <v>28</v>
      </c>
      <c r="AD10" s="15">
        <f t="shared" si="13"/>
        <v>3.5</v>
      </c>
      <c r="AE10" t="s">
        <v>20</v>
      </c>
      <c r="AF10" s="13" t="str">
        <f t="shared" si="14"/>
        <v>4</v>
      </c>
      <c r="AG10" s="26">
        <f t="shared" si="15"/>
        <v>39679</v>
      </c>
      <c r="AH10" s="26">
        <f t="shared" si="16"/>
        <v>39772</v>
      </c>
      <c r="AI10" s="22">
        <f t="shared" si="17"/>
        <v>91</v>
      </c>
      <c r="AJ10" s="22">
        <f t="shared" si="18"/>
        <v>53.083333333333336</v>
      </c>
      <c r="AK10" s="48">
        <f t="shared" si="23"/>
        <v>53.083333333333336</v>
      </c>
      <c r="AL10" s="45" t="str">
        <f t="shared" si="19"/>
        <v>53</v>
      </c>
      <c r="AM10" s="48">
        <f t="shared" si="20"/>
        <v>6053.083333333333</v>
      </c>
      <c r="AN10" s="48">
        <f t="shared" si="24"/>
        <v>6053.083333333333</v>
      </c>
      <c r="AO10" s="45" t="str">
        <f t="shared" si="21"/>
        <v>6.053</v>
      </c>
      <c r="AP10" s="10"/>
      <c r="AQ10" s="14"/>
      <c r="AR10" s="24"/>
      <c r="AS10" s="25"/>
      <c r="AT10" s="10"/>
      <c r="AU10" s="14"/>
      <c r="AV10" s="24"/>
      <c r="AW10" s="25"/>
      <c r="AX10" s="10"/>
      <c r="AY10" s="14"/>
      <c r="AZ10" s="24"/>
      <c r="BA10" s="10"/>
      <c r="BB10" s="10"/>
      <c r="BC10" s="14"/>
      <c r="BD10" s="24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ht="13.5" thickBot="1">
      <c r="A11" s="5" t="s">
        <v>32</v>
      </c>
      <c r="B11" s="15">
        <v>10</v>
      </c>
      <c r="C11" s="15">
        <f t="shared" si="0"/>
        <v>19</v>
      </c>
      <c r="D11" s="15">
        <f ca="1" t="shared" si="1"/>
        <v>0.9330507358964082</v>
      </c>
      <c r="E11" s="44">
        <v>39457</v>
      </c>
      <c r="G11" s="18">
        <f>VLOOKUP(B20,$C$2:$E$257,3,FALSE)</f>
        <v>39457</v>
      </c>
      <c r="H11" s="18">
        <f>VLOOKUP(B21,$C$2:$E$257,3,FALSE)</f>
        <v>39666</v>
      </c>
      <c r="I11" s="19">
        <f t="shared" si="2"/>
        <v>39457</v>
      </c>
      <c r="J11" s="19">
        <f t="shared" si="3"/>
        <v>39666</v>
      </c>
      <c r="K11" s="20">
        <f t="shared" si="4"/>
        <v>206</v>
      </c>
      <c r="L11">
        <v>9</v>
      </c>
      <c r="M11">
        <f t="shared" si="5"/>
        <v>8</v>
      </c>
      <c r="N11">
        <f ca="1" t="shared" si="22"/>
        <v>0.4308015907030651</v>
      </c>
      <c r="O11" s="9">
        <v>3.5</v>
      </c>
      <c r="P11" s="10">
        <v>6000</v>
      </c>
      <c r="Q11" s="21">
        <f t="shared" si="6"/>
        <v>39679</v>
      </c>
      <c r="R11" s="21">
        <f t="shared" si="7"/>
        <v>39772</v>
      </c>
      <c r="S11" s="22">
        <f t="shared" si="8"/>
        <v>91</v>
      </c>
      <c r="T11" s="22"/>
      <c r="U11" s="22">
        <f t="shared" si="9"/>
        <v>53.083333333333336</v>
      </c>
      <c r="V11" s="22"/>
      <c r="W11" s="22">
        <f t="shared" si="10"/>
        <v>6053.083333333333</v>
      </c>
      <c r="X11" s="10"/>
      <c r="Y11" s="22" t="s">
        <v>33</v>
      </c>
      <c r="Z11" s="15">
        <f t="shared" si="11"/>
        <v>2525</v>
      </c>
      <c r="AA11" s="13" t="str">
        <f t="shared" si="12"/>
        <v>2.525</v>
      </c>
      <c r="AB11" t="s">
        <v>18</v>
      </c>
      <c r="AC11" t="s">
        <v>28</v>
      </c>
      <c r="AD11" s="15">
        <f t="shared" si="13"/>
        <v>3.5</v>
      </c>
      <c r="AE11" t="s">
        <v>20</v>
      </c>
      <c r="AF11" s="13" t="str">
        <f t="shared" si="14"/>
        <v>4</v>
      </c>
      <c r="AG11" s="26">
        <f t="shared" si="15"/>
        <v>39629</v>
      </c>
      <c r="AH11" s="26">
        <f t="shared" si="16"/>
        <v>39771</v>
      </c>
      <c r="AI11" s="22">
        <f t="shared" si="17"/>
        <v>139</v>
      </c>
      <c r="AJ11" s="22">
        <f t="shared" si="18"/>
        <v>34.122569444444444</v>
      </c>
      <c r="AK11" s="48">
        <f t="shared" si="23"/>
        <v>34.122569444444444</v>
      </c>
      <c r="AL11" s="45" t="str">
        <f t="shared" si="19"/>
        <v>34</v>
      </c>
      <c r="AM11" s="48">
        <f t="shared" si="20"/>
        <v>2559.1225694444443</v>
      </c>
      <c r="AN11" s="48">
        <f t="shared" si="24"/>
        <v>2559.1225694444443</v>
      </c>
      <c r="AO11" s="45" t="str">
        <f t="shared" si="21"/>
        <v>2.559</v>
      </c>
      <c r="AP11" s="10"/>
      <c r="AQ11" s="14"/>
      <c r="AR11" s="24"/>
      <c r="AS11" s="25"/>
      <c r="AT11" s="10"/>
      <c r="AU11" s="14"/>
      <c r="AV11" s="24"/>
      <c r="AW11" s="25"/>
      <c r="AX11" s="10"/>
      <c r="AY11" s="14"/>
      <c r="AZ11" s="24"/>
      <c r="BA11" s="10"/>
      <c r="BB11" s="10"/>
      <c r="BC11" s="14"/>
      <c r="BD11" s="24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ht="13.5" thickBot="1">
      <c r="A12" s="5"/>
      <c r="B12" s="15">
        <v>11</v>
      </c>
      <c r="C12" s="15">
        <f t="shared" si="0"/>
        <v>62</v>
      </c>
      <c r="D12" s="15">
        <f ca="1" t="shared" si="1"/>
        <v>0.7619379923789094</v>
      </c>
      <c r="E12" s="44">
        <v>39458</v>
      </c>
      <c r="G12" s="18">
        <f>VLOOKUP(B22,$C$2:$E$257,3,FALSE)</f>
        <v>39598</v>
      </c>
      <c r="H12" s="18">
        <f>VLOOKUP(B23,$C$2:$E$257,3,FALSE)</f>
        <v>39719</v>
      </c>
      <c r="I12" s="19">
        <f t="shared" si="2"/>
        <v>39598</v>
      </c>
      <c r="J12" s="19">
        <f t="shared" si="3"/>
        <v>39719</v>
      </c>
      <c r="K12" s="20">
        <f t="shared" si="4"/>
        <v>118</v>
      </c>
      <c r="L12">
        <v>10</v>
      </c>
      <c r="M12">
        <f t="shared" si="5"/>
        <v>11</v>
      </c>
      <c r="N12">
        <f ca="1" t="shared" si="22"/>
        <v>0.5717050887563524</v>
      </c>
      <c r="O12" s="9">
        <v>3.5</v>
      </c>
      <c r="P12" s="10">
        <v>6500</v>
      </c>
      <c r="Q12" s="21">
        <f t="shared" si="6"/>
        <v>39661</v>
      </c>
      <c r="R12" s="21">
        <f t="shared" si="7"/>
        <v>39754</v>
      </c>
      <c r="S12" s="22">
        <f t="shared" si="8"/>
        <v>91</v>
      </c>
      <c r="T12" s="22"/>
      <c r="U12" s="22">
        <f t="shared" si="9"/>
        <v>57.50694444444444</v>
      </c>
      <c r="V12" s="22"/>
      <c r="W12" s="22">
        <f t="shared" si="10"/>
        <v>6557.506944444444</v>
      </c>
      <c r="X12" s="10"/>
      <c r="Y12" s="22" t="s">
        <v>33</v>
      </c>
      <c r="Z12" s="15">
        <f t="shared" si="11"/>
        <v>6500</v>
      </c>
      <c r="AA12" s="13" t="str">
        <f t="shared" si="12"/>
        <v>6.500</v>
      </c>
      <c r="AB12" t="s">
        <v>18</v>
      </c>
      <c r="AC12" t="s">
        <v>28</v>
      </c>
      <c r="AD12" s="15">
        <f t="shared" si="13"/>
        <v>3</v>
      </c>
      <c r="AE12" t="s">
        <v>20</v>
      </c>
      <c r="AF12" s="13" t="str">
        <f t="shared" si="14"/>
        <v>3</v>
      </c>
      <c r="AG12" s="26">
        <f t="shared" si="15"/>
        <v>39459</v>
      </c>
      <c r="AH12" s="26">
        <f t="shared" si="16"/>
        <v>39580</v>
      </c>
      <c r="AI12" s="22">
        <f t="shared" si="17"/>
        <v>120</v>
      </c>
      <c r="AJ12" s="22">
        <f t="shared" si="18"/>
        <v>65</v>
      </c>
      <c r="AK12" s="48">
        <f t="shared" si="23"/>
        <v>65</v>
      </c>
      <c r="AL12" s="45" t="str">
        <f t="shared" si="19"/>
        <v>65</v>
      </c>
      <c r="AM12" s="48">
        <f t="shared" si="20"/>
        <v>6565</v>
      </c>
      <c r="AN12" s="48">
        <f t="shared" si="24"/>
        <v>6565</v>
      </c>
      <c r="AO12" s="45" t="str">
        <f t="shared" si="21"/>
        <v>6.565</v>
      </c>
      <c r="AP12" s="10"/>
      <c r="AQ12" s="14"/>
      <c r="AR12" s="24"/>
      <c r="AS12" s="25"/>
      <c r="AT12" s="10"/>
      <c r="AU12" s="14"/>
      <c r="AV12" s="24"/>
      <c r="AW12" s="25"/>
      <c r="AX12" s="10"/>
      <c r="AY12" s="14"/>
      <c r="AZ12" s="24"/>
      <c r="BA12" s="10"/>
      <c r="BB12" s="10"/>
      <c r="BC12" s="14"/>
      <c r="BD12" s="24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ht="13.5" thickBot="1">
      <c r="A13" s="5"/>
      <c r="B13" s="15">
        <v>12</v>
      </c>
      <c r="C13" s="15">
        <f t="shared" si="0"/>
        <v>25</v>
      </c>
      <c r="D13" s="15">
        <f ca="1" t="shared" si="1"/>
        <v>0.9170226729636255</v>
      </c>
      <c r="E13" s="44">
        <v>39459</v>
      </c>
      <c r="G13" s="18">
        <f>VLOOKUP(B24,$C$2:$E$257,3,FALSE)</f>
        <v>39787</v>
      </c>
      <c r="H13" s="18">
        <f>VLOOKUP(B25,$C$2:$E$257,3,FALSE)</f>
        <v>39678</v>
      </c>
      <c r="I13" s="19">
        <f t="shared" si="2"/>
        <v>39678</v>
      </c>
      <c r="J13" s="19">
        <f t="shared" si="3"/>
        <v>39787</v>
      </c>
      <c r="K13" s="20">
        <f t="shared" si="4"/>
        <v>107</v>
      </c>
      <c r="L13">
        <v>11</v>
      </c>
      <c r="M13">
        <f t="shared" si="5"/>
        <v>5</v>
      </c>
      <c r="N13">
        <f ca="1" t="shared" si="22"/>
        <v>0.23296879329029574</v>
      </c>
      <c r="O13" s="9">
        <v>4</v>
      </c>
      <c r="P13" s="10">
        <v>1000</v>
      </c>
      <c r="Q13" s="21">
        <f t="shared" si="6"/>
        <v>39618</v>
      </c>
      <c r="R13" s="21">
        <f t="shared" si="7"/>
        <v>39752</v>
      </c>
      <c r="S13" s="22">
        <f t="shared" si="8"/>
        <v>132</v>
      </c>
      <c r="T13" s="22"/>
      <c r="U13" s="22">
        <f t="shared" si="9"/>
        <v>14.666666666666666</v>
      </c>
      <c r="V13" s="22"/>
      <c r="W13" s="22">
        <f t="shared" si="10"/>
        <v>1014.6666666666666</v>
      </c>
      <c r="X13" s="10"/>
      <c r="Y13" s="22" t="s">
        <v>33</v>
      </c>
      <c r="Z13" s="15">
        <f t="shared" si="11"/>
        <v>6500</v>
      </c>
      <c r="AA13" s="13" t="str">
        <f t="shared" si="12"/>
        <v>6.500</v>
      </c>
      <c r="AB13" t="s">
        <v>18</v>
      </c>
      <c r="AC13" t="s">
        <v>28</v>
      </c>
      <c r="AD13" s="15">
        <f t="shared" si="13"/>
        <v>3.5</v>
      </c>
      <c r="AE13" t="s">
        <v>20</v>
      </c>
      <c r="AF13" s="13" t="str">
        <f t="shared" si="14"/>
        <v>4</v>
      </c>
      <c r="AG13" s="26">
        <f t="shared" si="15"/>
        <v>39661</v>
      </c>
      <c r="AH13" s="26">
        <f t="shared" si="16"/>
        <v>39754</v>
      </c>
      <c r="AI13" s="22">
        <f t="shared" si="17"/>
        <v>91</v>
      </c>
      <c r="AJ13" s="22">
        <f t="shared" si="18"/>
        <v>57.50694444444444</v>
      </c>
      <c r="AK13" s="48">
        <f t="shared" si="23"/>
        <v>57.50694444444444</v>
      </c>
      <c r="AL13" s="45" t="str">
        <f t="shared" si="19"/>
        <v>58</v>
      </c>
      <c r="AM13" s="48">
        <f t="shared" si="20"/>
        <v>6557.506944444444</v>
      </c>
      <c r="AN13" s="48">
        <f t="shared" si="24"/>
        <v>6557.506944444444</v>
      </c>
      <c r="AO13" s="45" t="str">
        <f t="shared" si="21"/>
        <v>6.558</v>
      </c>
      <c r="AP13" s="10"/>
      <c r="AQ13" s="14"/>
      <c r="AR13" s="24"/>
      <c r="AS13" s="25"/>
      <c r="AT13" s="10"/>
      <c r="AU13" s="14"/>
      <c r="AV13" s="24"/>
      <c r="AW13" s="25"/>
      <c r="AX13" s="10"/>
      <c r="AY13" s="14"/>
      <c r="AZ13" s="24"/>
      <c r="BA13" s="10"/>
      <c r="BB13" s="10"/>
      <c r="BC13" s="14"/>
      <c r="BD13" s="24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ht="13.5" thickBot="1">
      <c r="A14" s="5"/>
      <c r="B14" s="15">
        <v>13</v>
      </c>
      <c r="C14" s="15">
        <f t="shared" si="0"/>
        <v>73</v>
      </c>
      <c r="D14" s="15">
        <f ca="1" t="shared" si="1"/>
        <v>0.7191485839523963</v>
      </c>
      <c r="E14" s="44">
        <v>39460</v>
      </c>
      <c r="G14" s="18">
        <f>VLOOKUP(B26,$C$2:$E$257,3,FALSE)</f>
        <v>39459</v>
      </c>
      <c r="H14" s="18">
        <f>VLOOKUP(B27,$C$2:$E$257,3,FALSE)</f>
        <v>39580</v>
      </c>
      <c r="I14" s="19">
        <f t="shared" si="2"/>
        <v>39459</v>
      </c>
      <c r="J14" s="19">
        <f t="shared" si="3"/>
        <v>39580</v>
      </c>
      <c r="K14" s="20">
        <f t="shared" si="4"/>
        <v>120</v>
      </c>
      <c r="L14">
        <v>12</v>
      </c>
      <c r="M14">
        <f t="shared" si="5"/>
        <v>2</v>
      </c>
      <c r="N14">
        <f ca="1" t="shared" si="22"/>
        <v>0.09310804382982796</v>
      </c>
      <c r="O14" s="9">
        <v>4</v>
      </c>
      <c r="P14" s="10">
        <v>2010</v>
      </c>
      <c r="Q14" s="21">
        <f t="shared" si="6"/>
        <v>39468</v>
      </c>
      <c r="R14" s="21">
        <f t="shared" si="7"/>
        <v>39508</v>
      </c>
      <c r="S14" s="22">
        <f t="shared" si="8"/>
        <v>40</v>
      </c>
      <c r="T14" s="22"/>
      <c r="U14" s="22">
        <f t="shared" si="9"/>
        <v>8.933333333333334</v>
      </c>
      <c r="V14" s="22"/>
      <c r="W14" s="22">
        <f t="shared" si="10"/>
        <v>2018.9333333333334</v>
      </c>
      <c r="X14" s="10"/>
      <c r="Y14" s="22" t="s">
        <v>33</v>
      </c>
      <c r="Z14" s="15">
        <f t="shared" si="11"/>
        <v>6850</v>
      </c>
      <c r="AA14" s="13" t="str">
        <f t="shared" si="12"/>
        <v>6.850</v>
      </c>
      <c r="AB14" t="s">
        <v>18</v>
      </c>
      <c r="AC14" t="s">
        <v>28</v>
      </c>
      <c r="AD14" s="15">
        <f t="shared" si="13"/>
        <v>4</v>
      </c>
      <c r="AE14" t="s">
        <v>20</v>
      </c>
      <c r="AF14" s="13" t="str">
        <f t="shared" si="14"/>
        <v>4</v>
      </c>
      <c r="AG14" s="26">
        <f t="shared" si="15"/>
        <v>39469</v>
      </c>
      <c r="AH14" s="26">
        <f t="shared" si="16"/>
        <v>39782</v>
      </c>
      <c r="AI14" s="22">
        <f t="shared" si="17"/>
        <v>308</v>
      </c>
      <c r="AJ14" s="22">
        <f t="shared" si="18"/>
        <v>234.42222222222222</v>
      </c>
      <c r="AK14" s="48">
        <f t="shared" si="23"/>
        <v>234.42222222222222</v>
      </c>
      <c r="AL14" s="45" t="str">
        <f t="shared" si="19"/>
        <v>234</v>
      </c>
      <c r="AM14" s="48">
        <f t="shared" si="20"/>
        <v>7084.422222222222</v>
      </c>
      <c r="AN14" s="48">
        <f t="shared" si="24"/>
        <v>7084.422222222222</v>
      </c>
      <c r="AO14" s="45" t="str">
        <f t="shared" si="21"/>
        <v>7.084</v>
      </c>
      <c r="AP14" s="10">
        <v>345</v>
      </c>
      <c r="AQ14" s="14"/>
      <c r="AR14" s="24"/>
      <c r="AS14" s="25"/>
      <c r="AT14" s="10"/>
      <c r="AU14" s="14"/>
      <c r="AV14" s="24"/>
      <c r="AW14" s="25"/>
      <c r="AX14" s="10"/>
      <c r="AY14" s="14"/>
      <c r="AZ14" s="24"/>
      <c r="BA14" s="10"/>
      <c r="BB14" s="10"/>
      <c r="BC14" s="14"/>
      <c r="BD14" s="24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ht="13.5" thickBot="1">
      <c r="A15" s="5"/>
      <c r="B15" s="15">
        <v>14</v>
      </c>
      <c r="C15" s="15">
        <f t="shared" si="0"/>
        <v>131</v>
      </c>
      <c r="D15" s="15">
        <f ca="1" t="shared" si="1"/>
        <v>0.45894378864314334</v>
      </c>
      <c r="E15" s="44">
        <v>39461</v>
      </c>
      <c r="G15" s="18">
        <f>VLOOKUP(B28,$C$2:$E$257,3,FALSE)</f>
        <v>39721</v>
      </c>
      <c r="H15" s="18">
        <f>VLOOKUP(B29,$C$2:$E$257,3,FALSE)</f>
        <v>39601</v>
      </c>
      <c r="I15" s="19">
        <f t="shared" si="2"/>
        <v>39601</v>
      </c>
      <c r="J15" s="19">
        <f t="shared" si="3"/>
        <v>39721</v>
      </c>
      <c r="K15" s="20">
        <f t="shared" si="4"/>
        <v>118</v>
      </c>
      <c r="L15">
        <v>13</v>
      </c>
      <c r="M15">
        <f t="shared" si="5"/>
        <v>13</v>
      </c>
      <c r="N15">
        <f ca="1" t="shared" si="22"/>
        <v>0.8529893762218785</v>
      </c>
      <c r="O15" s="9">
        <v>4</v>
      </c>
      <c r="P15" s="10">
        <v>2750</v>
      </c>
      <c r="Q15" s="21">
        <f t="shared" si="6"/>
        <v>39555</v>
      </c>
      <c r="R15" s="21">
        <f t="shared" si="7"/>
        <v>39613</v>
      </c>
      <c r="S15" s="22">
        <f t="shared" si="8"/>
        <v>57</v>
      </c>
      <c r="T15" s="22"/>
      <c r="U15" s="22">
        <f t="shared" si="9"/>
        <v>17.416666666666668</v>
      </c>
      <c r="V15" s="22"/>
      <c r="W15" s="22">
        <f t="shared" si="10"/>
        <v>2767.4166666666665</v>
      </c>
      <c r="X15" s="10"/>
      <c r="Y15" s="22" t="s">
        <v>33</v>
      </c>
      <c r="Z15" s="15">
        <f t="shared" si="11"/>
        <v>2750</v>
      </c>
      <c r="AA15" s="13" t="str">
        <f t="shared" si="12"/>
        <v>2.750</v>
      </c>
      <c r="AB15" t="s">
        <v>18</v>
      </c>
      <c r="AC15" t="s">
        <v>28</v>
      </c>
      <c r="AD15" s="15">
        <f t="shared" si="13"/>
        <v>4</v>
      </c>
      <c r="AE15" t="s">
        <v>20</v>
      </c>
      <c r="AF15" s="13" t="str">
        <f t="shared" si="14"/>
        <v>4</v>
      </c>
      <c r="AG15" s="26">
        <f t="shared" si="15"/>
        <v>39555</v>
      </c>
      <c r="AH15" s="26">
        <f t="shared" si="16"/>
        <v>39613</v>
      </c>
      <c r="AI15" s="22">
        <f t="shared" si="17"/>
        <v>57</v>
      </c>
      <c r="AJ15" s="22">
        <f t="shared" si="18"/>
        <v>17.416666666666668</v>
      </c>
      <c r="AK15" s="48">
        <f t="shared" si="23"/>
        <v>17.416666666666668</v>
      </c>
      <c r="AL15" s="45" t="str">
        <f t="shared" si="19"/>
        <v>17</v>
      </c>
      <c r="AM15" s="48">
        <f t="shared" si="20"/>
        <v>2767.4166666666665</v>
      </c>
      <c r="AN15" s="48">
        <f t="shared" si="24"/>
        <v>2767.4166666666665</v>
      </c>
      <c r="AO15" s="45" t="str">
        <f t="shared" si="21"/>
        <v>2.767</v>
      </c>
      <c r="AP15" s="10"/>
      <c r="AQ15" s="14"/>
      <c r="AR15" s="24"/>
      <c r="AS15" s="25"/>
      <c r="AT15" s="10"/>
      <c r="AU15" s="14"/>
      <c r="AV15" s="24"/>
      <c r="AW15" s="25"/>
      <c r="AX15" s="10"/>
      <c r="AY15" s="14"/>
      <c r="AZ15" s="24"/>
      <c r="BA15" s="10"/>
      <c r="BB15" s="10"/>
      <c r="BC15" s="14"/>
      <c r="BD15" s="24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ht="13.5" thickBot="1">
      <c r="A16" s="5"/>
      <c r="B16" s="15">
        <v>15</v>
      </c>
      <c r="C16" s="15">
        <f t="shared" si="0"/>
        <v>109</v>
      </c>
      <c r="D16" s="15">
        <f ca="1" t="shared" si="1"/>
        <v>0.5848675673413208</v>
      </c>
      <c r="E16" s="44">
        <v>39462</v>
      </c>
      <c r="G16" s="18">
        <f>VLOOKUP(B30,$C$2:$E$257,3,FALSE)</f>
        <v>39805</v>
      </c>
      <c r="H16" s="18">
        <f>VLOOKUP(B31,$C$2:$E$257,3,FALSE)</f>
        <v>39467</v>
      </c>
      <c r="I16" s="19">
        <f t="shared" si="2"/>
        <v>39467</v>
      </c>
      <c r="J16" s="19">
        <f t="shared" si="3"/>
        <v>39805</v>
      </c>
      <c r="K16" s="20">
        <f t="shared" si="4"/>
        <v>333</v>
      </c>
      <c r="L16">
        <v>14</v>
      </c>
      <c r="M16">
        <f t="shared" si="5"/>
        <v>16</v>
      </c>
      <c r="N16">
        <f ca="1" t="shared" si="22"/>
        <v>0.9267449323739259</v>
      </c>
      <c r="O16" s="9">
        <v>4</v>
      </c>
      <c r="P16" s="10">
        <v>6075</v>
      </c>
      <c r="Q16" s="21">
        <f t="shared" si="6"/>
        <v>39732</v>
      </c>
      <c r="R16" s="21">
        <f t="shared" si="7"/>
        <v>39798</v>
      </c>
      <c r="S16" s="22">
        <f t="shared" si="8"/>
        <v>65</v>
      </c>
      <c r="T16" s="22"/>
      <c r="U16" s="22">
        <f t="shared" si="9"/>
        <v>43.875</v>
      </c>
      <c r="V16" s="22"/>
      <c r="W16" s="22">
        <f t="shared" si="10"/>
        <v>6118.875</v>
      </c>
      <c r="X16" s="10"/>
      <c r="Y16" s="22" t="s">
        <v>33</v>
      </c>
      <c r="Z16" s="15">
        <f t="shared" si="11"/>
        <v>1000</v>
      </c>
      <c r="AA16" s="13" t="str">
        <f t="shared" si="12"/>
        <v>1.000</v>
      </c>
      <c r="AB16" t="s">
        <v>18</v>
      </c>
      <c r="AC16" t="s">
        <v>19</v>
      </c>
      <c r="AD16" s="15">
        <f t="shared" si="13"/>
        <v>3</v>
      </c>
      <c r="AE16" t="s">
        <v>20</v>
      </c>
      <c r="AF16" s="13" t="str">
        <f t="shared" si="14"/>
        <v>3</v>
      </c>
      <c r="AG16" s="26">
        <f t="shared" si="15"/>
        <v>39616</v>
      </c>
      <c r="AH16" s="26">
        <f t="shared" si="16"/>
        <v>39761</v>
      </c>
      <c r="AI16" s="22">
        <f t="shared" si="17"/>
        <v>142</v>
      </c>
      <c r="AJ16" s="22">
        <f t="shared" si="18"/>
        <v>11.833333333333334</v>
      </c>
      <c r="AK16" s="48">
        <f t="shared" si="23"/>
        <v>11.833333333333334</v>
      </c>
      <c r="AL16" s="45" t="str">
        <f t="shared" si="19"/>
        <v>12</v>
      </c>
      <c r="AM16" s="48">
        <f t="shared" si="20"/>
        <v>1011.8333333333334</v>
      </c>
      <c r="AN16" s="48">
        <f t="shared" si="24"/>
        <v>1011.8333333333334</v>
      </c>
      <c r="AO16" s="45" t="str">
        <f t="shared" si="21"/>
        <v>1.012</v>
      </c>
      <c r="AP16" s="10"/>
      <c r="AQ16" s="14"/>
      <c r="AR16" s="24"/>
      <c r="AS16" s="25"/>
      <c r="AT16" s="10"/>
      <c r="AU16" s="14"/>
      <c r="AV16" s="24"/>
      <c r="AW16" s="25"/>
      <c r="AX16" s="10"/>
      <c r="AY16" s="14"/>
      <c r="AZ16" s="24"/>
      <c r="BA16" s="10"/>
      <c r="BB16" s="10"/>
      <c r="BC16" s="14"/>
      <c r="BD16" s="24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5" ht="13.5" thickBot="1">
      <c r="A17" s="5"/>
      <c r="B17" s="15">
        <v>16</v>
      </c>
      <c r="C17" s="15">
        <f t="shared" si="0"/>
        <v>158</v>
      </c>
      <c r="D17" s="15">
        <f ca="1" t="shared" si="1"/>
        <v>0.358930632497791</v>
      </c>
      <c r="E17" s="44">
        <v>39463</v>
      </c>
      <c r="G17" s="18">
        <f>VLOOKUP(B32,$C$2:$E$257,3,FALSE)</f>
        <v>39629</v>
      </c>
      <c r="H17" s="18">
        <f>VLOOKUP(B33,$C$2:$E$257,3,FALSE)</f>
        <v>39771</v>
      </c>
      <c r="I17" s="19">
        <f t="shared" si="2"/>
        <v>39629</v>
      </c>
      <c r="J17" s="19">
        <f t="shared" si="3"/>
        <v>39771</v>
      </c>
      <c r="K17" s="20">
        <f t="shared" si="4"/>
        <v>139</v>
      </c>
      <c r="L17">
        <v>15</v>
      </c>
      <c r="M17">
        <f t="shared" si="5"/>
        <v>12</v>
      </c>
      <c r="N17">
        <f ca="1" t="shared" si="22"/>
        <v>0.5992912331832105</v>
      </c>
      <c r="O17" s="9">
        <v>4</v>
      </c>
      <c r="P17" s="10">
        <v>6850</v>
      </c>
      <c r="Q17" s="21">
        <f t="shared" si="6"/>
        <v>39469</v>
      </c>
      <c r="R17" s="21">
        <f t="shared" si="7"/>
        <v>39782</v>
      </c>
      <c r="S17" s="22">
        <f t="shared" si="8"/>
        <v>308</v>
      </c>
      <c r="T17" s="22"/>
      <c r="U17" s="22">
        <f t="shared" si="9"/>
        <v>234.42222222222222</v>
      </c>
      <c r="V17" s="22"/>
      <c r="W17" s="22">
        <f t="shared" si="10"/>
        <v>7084.422222222222</v>
      </c>
      <c r="X17" s="10"/>
      <c r="Y17" s="22" t="s">
        <v>33</v>
      </c>
      <c r="Z17" s="15">
        <f t="shared" si="11"/>
        <v>250</v>
      </c>
      <c r="AA17" s="13" t="str">
        <f t="shared" si="12"/>
        <v>250</v>
      </c>
      <c r="AB17" t="s">
        <v>18</v>
      </c>
      <c r="AC17" t="s">
        <v>19</v>
      </c>
      <c r="AD17" s="15">
        <f t="shared" si="13"/>
        <v>4.75</v>
      </c>
      <c r="AE17" t="s">
        <v>20</v>
      </c>
      <c r="AF17" s="13" t="str">
        <f t="shared" si="14"/>
        <v>5</v>
      </c>
      <c r="AG17" s="26">
        <f t="shared" si="15"/>
        <v>39594</v>
      </c>
      <c r="AH17" s="26">
        <f t="shared" si="16"/>
        <v>39729</v>
      </c>
      <c r="AI17" s="22">
        <f t="shared" si="17"/>
        <v>132</v>
      </c>
      <c r="AJ17" s="22">
        <f t="shared" si="18"/>
        <v>4.354166666666667</v>
      </c>
      <c r="AK17" s="48">
        <f t="shared" si="23"/>
        <v>4.354166666666667</v>
      </c>
      <c r="AL17" s="45" t="str">
        <f t="shared" si="19"/>
        <v>4</v>
      </c>
      <c r="AM17" s="48">
        <f t="shared" si="20"/>
        <v>254.35416666666666</v>
      </c>
      <c r="AN17" s="48">
        <f t="shared" si="24"/>
        <v>254.35416666666666</v>
      </c>
      <c r="AO17" s="45" t="str">
        <f t="shared" si="21"/>
        <v>254</v>
      </c>
      <c r="AP17" s="10"/>
      <c r="AQ17" s="14"/>
      <c r="AR17" s="24"/>
      <c r="AS17" s="25"/>
      <c r="AT17" s="10"/>
      <c r="AU17" s="14"/>
      <c r="AV17" s="24"/>
      <c r="AW17" s="25"/>
      <c r="AX17" s="10"/>
      <c r="AY17" s="14"/>
      <c r="AZ17" s="24"/>
      <c r="BA17" s="10"/>
      <c r="BB17" s="10"/>
      <c r="BC17" s="14"/>
      <c r="BD17" s="24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5" ht="13.5" thickBot="1">
      <c r="A18" s="5"/>
      <c r="B18" s="15">
        <v>17</v>
      </c>
      <c r="C18" s="15">
        <f t="shared" si="0"/>
        <v>107</v>
      </c>
      <c r="D18" s="15">
        <f ca="1" t="shared" si="1"/>
        <v>0.6008964325841601</v>
      </c>
      <c r="E18" s="44">
        <v>39464</v>
      </c>
      <c r="G18" s="18">
        <f>VLOOKUP(B34,$C$2:$E$257,3,FALSE)</f>
        <v>39772</v>
      </c>
      <c r="H18" s="18">
        <f>VLOOKUP(B35,$C$2:$E$257,3,FALSE)</f>
        <v>39679</v>
      </c>
      <c r="I18" s="19">
        <f t="shared" si="2"/>
        <v>39679</v>
      </c>
      <c r="J18" s="19">
        <f t="shared" si="3"/>
        <v>39772</v>
      </c>
      <c r="K18" s="20">
        <f t="shared" si="4"/>
        <v>91</v>
      </c>
      <c r="L18">
        <v>16</v>
      </c>
      <c r="M18">
        <f t="shared" si="5"/>
        <v>6</v>
      </c>
      <c r="N18">
        <f ca="1" t="shared" si="22"/>
        <v>0.24939248934525438</v>
      </c>
      <c r="O18" s="9">
        <v>4.75</v>
      </c>
      <c r="P18" s="10">
        <v>100</v>
      </c>
      <c r="Q18" s="21">
        <f t="shared" si="6"/>
        <v>39589</v>
      </c>
      <c r="R18" s="21">
        <f t="shared" si="7"/>
        <v>39668</v>
      </c>
      <c r="S18" s="22">
        <f t="shared" si="8"/>
        <v>77</v>
      </c>
      <c r="T18" s="22"/>
      <c r="U18" s="22">
        <f t="shared" si="9"/>
        <v>1.0159722222222223</v>
      </c>
      <c r="V18" s="22"/>
      <c r="W18" s="22">
        <f t="shared" si="10"/>
        <v>101.01597222222222</v>
      </c>
      <c r="X18" s="10"/>
      <c r="Y18" s="22" t="s">
        <v>33</v>
      </c>
      <c r="Z18" s="15">
        <f t="shared" si="11"/>
        <v>6075</v>
      </c>
      <c r="AA18" s="13" t="str">
        <f t="shared" si="12"/>
        <v>6.075</v>
      </c>
      <c r="AB18" t="s">
        <v>18</v>
      </c>
      <c r="AC18" t="s">
        <v>19</v>
      </c>
      <c r="AD18" s="15">
        <f t="shared" si="13"/>
        <v>4</v>
      </c>
      <c r="AE18" t="s">
        <v>20</v>
      </c>
      <c r="AF18" s="13" t="str">
        <f t="shared" si="14"/>
        <v>4</v>
      </c>
      <c r="AG18" s="26">
        <f t="shared" si="15"/>
        <v>39732</v>
      </c>
      <c r="AH18" s="26">
        <f t="shared" si="16"/>
        <v>39798</v>
      </c>
      <c r="AI18" s="22">
        <f t="shared" si="17"/>
        <v>65</v>
      </c>
      <c r="AJ18" s="22">
        <f t="shared" si="18"/>
        <v>43.875</v>
      </c>
      <c r="AK18" s="48">
        <f t="shared" si="23"/>
        <v>43.875</v>
      </c>
      <c r="AL18" s="45" t="str">
        <f t="shared" si="19"/>
        <v>44</v>
      </c>
      <c r="AM18" s="48">
        <f t="shared" si="20"/>
        <v>6118.875</v>
      </c>
      <c r="AN18" s="48">
        <f t="shared" si="24"/>
        <v>6118.875</v>
      </c>
      <c r="AO18" s="45" t="str">
        <f t="shared" si="21"/>
        <v>6.119</v>
      </c>
      <c r="AP18" s="10"/>
      <c r="AQ18" s="14"/>
      <c r="AR18" s="24"/>
      <c r="AS18" s="25"/>
      <c r="AT18" s="10"/>
      <c r="AU18" s="14"/>
      <c r="AV18" s="24"/>
      <c r="AW18" s="25"/>
      <c r="AX18" s="10"/>
      <c r="AY18" s="14"/>
      <c r="AZ18" s="24"/>
      <c r="BA18" s="10"/>
      <c r="BB18" s="10"/>
      <c r="BC18" s="14"/>
      <c r="BD18" s="24"/>
      <c r="BE18" s="10"/>
      <c r="BF18" s="10"/>
      <c r="BG18" s="10"/>
      <c r="BH18" s="10"/>
      <c r="BI18" s="10"/>
      <c r="BJ18" s="10"/>
      <c r="BK18" s="10"/>
      <c r="BL18" s="10"/>
      <c r="BM18" s="10"/>
    </row>
    <row r="19" spans="1:65" ht="12.75">
      <c r="A19" s="5"/>
      <c r="B19" s="15">
        <v>18</v>
      </c>
      <c r="C19" s="15">
        <f t="shared" si="0"/>
        <v>246</v>
      </c>
      <c r="D19" s="15">
        <f ca="1" t="shared" si="1"/>
        <v>0.026929958867888182</v>
      </c>
      <c r="E19" s="44">
        <v>39465</v>
      </c>
      <c r="G19" s="18">
        <f>VLOOKUP(B36,$C$2:$E$257,3,FALSE)</f>
        <v>39661</v>
      </c>
      <c r="H19" s="18">
        <f>VLOOKUP(B37,$C$2:$E$257,3,FALSE)</f>
        <v>39754</v>
      </c>
      <c r="I19" s="36">
        <f t="shared" si="2"/>
        <v>39661</v>
      </c>
      <c r="J19" s="36">
        <f t="shared" si="3"/>
        <v>39754</v>
      </c>
      <c r="K19" s="37">
        <f t="shared" si="4"/>
        <v>91</v>
      </c>
      <c r="L19">
        <v>17</v>
      </c>
      <c r="M19">
        <f t="shared" si="5"/>
        <v>15</v>
      </c>
      <c r="N19">
        <f ca="1" t="shared" si="22"/>
        <v>0.9013950185656725</v>
      </c>
      <c r="O19" s="9">
        <v>4.75</v>
      </c>
      <c r="P19" s="10">
        <v>250</v>
      </c>
      <c r="Q19" s="21">
        <f t="shared" si="6"/>
        <v>39594</v>
      </c>
      <c r="R19" s="21">
        <f t="shared" si="7"/>
        <v>39729</v>
      </c>
      <c r="S19" s="22">
        <f t="shared" si="8"/>
        <v>132</v>
      </c>
      <c r="T19" s="22"/>
      <c r="U19" s="22">
        <f t="shared" si="9"/>
        <v>4.354166666666667</v>
      </c>
      <c r="V19" s="22"/>
      <c r="W19" s="22">
        <f t="shared" si="10"/>
        <v>254.35416666666666</v>
      </c>
      <c r="X19" s="10"/>
      <c r="Y19" s="22" t="s">
        <v>33</v>
      </c>
      <c r="Z19" s="15">
        <f t="shared" si="11"/>
        <v>2000</v>
      </c>
      <c r="AA19" s="13" t="str">
        <f t="shared" si="12"/>
        <v>2.000</v>
      </c>
      <c r="AB19" t="s">
        <v>18</v>
      </c>
      <c r="AC19" t="s">
        <v>19</v>
      </c>
      <c r="AD19" s="15">
        <f t="shared" si="13"/>
        <v>3</v>
      </c>
      <c r="AE19" t="s">
        <v>20</v>
      </c>
      <c r="AF19" s="13" t="str">
        <f t="shared" si="14"/>
        <v>3</v>
      </c>
      <c r="AG19" s="26">
        <f t="shared" si="15"/>
        <v>39457</v>
      </c>
      <c r="AH19" s="26">
        <f t="shared" si="16"/>
        <v>39666</v>
      </c>
      <c r="AI19" s="22">
        <f t="shared" si="17"/>
        <v>206</v>
      </c>
      <c r="AJ19" s="22">
        <f t="shared" si="18"/>
        <v>34.333333333333336</v>
      </c>
      <c r="AK19" s="48">
        <f t="shared" si="23"/>
        <v>34.333333333333336</v>
      </c>
      <c r="AL19" s="45" t="str">
        <f t="shared" si="19"/>
        <v>34</v>
      </c>
      <c r="AM19" s="48">
        <f t="shared" si="20"/>
        <v>2034.3333333333333</v>
      </c>
      <c r="AN19" s="48">
        <f t="shared" si="24"/>
        <v>2034.3333333333333</v>
      </c>
      <c r="AO19" s="45" t="str">
        <f t="shared" si="21"/>
        <v>2.034</v>
      </c>
      <c r="AP19" s="10"/>
      <c r="AQ19" s="14"/>
      <c r="AR19" s="24"/>
      <c r="AS19" s="25"/>
      <c r="AT19" s="10"/>
      <c r="AU19" s="14"/>
      <c r="AV19" s="24"/>
      <c r="AW19" s="25"/>
      <c r="AX19" s="10"/>
      <c r="AY19" s="14"/>
      <c r="AZ19" s="24"/>
      <c r="BA19" s="10"/>
      <c r="BB19" s="10"/>
      <c r="BC19" s="14"/>
      <c r="BD19" s="24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8" ht="12.75">
      <c r="A20" s="5"/>
      <c r="B20" s="15">
        <v>19</v>
      </c>
      <c r="C20" s="15">
        <f t="shared" si="0"/>
        <v>249</v>
      </c>
      <c r="D20" s="15">
        <f ca="1" t="shared" si="1"/>
        <v>0.018795135086726145</v>
      </c>
      <c r="E20" s="44">
        <v>39466</v>
      </c>
      <c r="G20" s="18">
        <f>VLOOKUP(B38,$C$2:$E$257,3,FALSE)</f>
        <v>39752</v>
      </c>
      <c r="H20" s="18">
        <f>VLOOKUP(B39,$C$2:$E$257,3,FALSE)</f>
        <v>39618</v>
      </c>
      <c r="I20" s="36">
        <f t="shared" si="2"/>
        <v>39618</v>
      </c>
      <c r="J20" s="36">
        <f t="shared" si="3"/>
        <v>39752</v>
      </c>
      <c r="K20" s="37">
        <f t="shared" si="4"/>
        <v>132</v>
      </c>
      <c r="L20" s="39"/>
      <c r="M20" s="39"/>
      <c r="N20" s="39"/>
      <c r="O20" s="39"/>
      <c r="P20" s="39"/>
      <c r="Q20" s="38"/>
      <c r="R20" s="38"/>
      <c r="S20" s="39"/>
      <c r="T20" s="39"/>
      <c r="U20" s="39"/>
      <c r="V20" s="39"/>
      <c r="W20" s="39"/>
      <c r="X20" s="39"/>
      <c r="Y20" s="39"/>
      <c r="Z20" s="39"/>
      <c r="AA20" s="40"/>
      <c r="AB20" s="39"/>
      <c r="AC20" s="39"/>
      <c r="AD20" s="41"/>
      <c r="AE20" s="39"/>
      <c r="AF20" s="40"/>
      <c r="AG20" s="42"/>
      <c r="AH20" s="42"/>
      <c r="AI20" s="41"/>
      <c r="AJ20" s="41"/>
      <c r="AK20" s="41"/>
      <c r="AL20" s="40"/>
      <c r="AM20" s="41"/>
      <c r="AN20" s="41"/>
      <c r="AO20" s="40"/>
      <c r="AP20" s="39"/>
      <c r="AQ20" s="40"/>
      <c r="AR20" s="43"/>
      <c r="AS20" s="39"/>
      <c r="AT20" s="39"/>
      <c r="AU20" s="40"/>
      <c r="AV20" s="43"/>
      <c r="AW20" s="39"/>
      <c r="AX20" s="39"/>
      <c r="AY20" s="40"/>
      <c r="AZ20" s="43"/>
      <c r="BA20" s="39"/>
      <c r="BB20" s="39"/>
      <c r="BC20" s="40"/>
      <c r="BD20" s="43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</row>
    <row r="21" spans="1:68" ht="12.75">
      <c r="A21" s="5"/>
      <c r="B21" s="15">
        <v>20</v>
      </c>
      <c r="C21" s="15">
        <f t="shared" si="0"/>
        <v>30</v>
      </c>
      <c r="D21" s="15">
        <f ca="1" t="shared" si="1"/>
        <v>0.8952217232516466</v>
      </c>
      <c r="E21" s="44">
        <v>39467</v>
      </c>
      <c r="G21" s="18">
        <f>VLOOKUP(B40,$C$2:$E$257,3,FALSE)</f>
        <v>39508</v>
      </c>
      <c r="H21" s="18">
        <f>VLOOKUP(B41,$C$2:$E$257,3,FALSE)</f>
        <v>39468</v>
      </c>
      <c r="I21" s="36">
        <f t="shared" si="2"/>
        <v>39468</v>
      </c>
      <c r="J21" s="36">
        <f t="shared" si="3"/>
        <v>39508</v>
      </c>
      <c r="K21" s="37">
        <f t="shared" si="4"/>
        <v>40</v>
      </c>
      <c r="L21" s="39"/>
      <c r="M21" s="39"/>
      <c r="N21" s="39"/>
      <c r="O21" s="39"/>
      <c r="P21" s="39"/>
      <c r="Q21" s="38"/>
      <c r="R21" s="38"/>
      <c r="S21" s="39"/>
      <c r="T21" s="39"/>
      <c r="U21" s="39"/>
      <c r="V21" s="39"/>
      <c r="W21" s="39"/>
      <c r="X21" s="39"/>
      <c r="Y21" s="39"/>
      <c r="Z21" s="39"/>
      <c r="AA21" s="40"/>
      <c r="AB21" s="39"/>
      <c r="AC21" s="39"/>
      <c r="AD21" s="41"/>
      <c r="AE21" s="39"/>
      <c r="AF21" s="40"/>
      <c r="AG21" s="42"/>
      <c r="AH21" s="42"/>
      <c r="AI21" s="41"/>
      <c r="AJ21" s="41"/>
      <c r="AK21" s="41"/>
      <c r="AL21" s="40"/>
      <c r="AM21" s="41"/>
      <c r="AN21" s="41"/>
      <c r="AO21" s="40"/>
      <c r="AP21" s="39"/>
      <c r="AQ21" s="40"/>
      <c r="AR21" s="43"/>
      <c r="AS21" s="39"/>
      <c r="AT21" s="39"/>
      <c r="AU21" s="40"/>
      <c r="AV21" s="43"/>
      <c r="AW21" s="39"/>
      <c r="AX21" s="39"/>
      <c r="AY21" s="40"/>
      <c r="AZ21" s="43"/>
      <c r="BA21" s="39"/>
      <c r="BB21" s="39"/>
      <c r="BC21" s="40"/>
      <c r="BD21" s="43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</row>
    <row r="22" spans="1:68" ht="12.75">
      <c r="A22" s="5"/>
      <c r="B22" s="15">
        <v>21</v>
      </c>
      <c r="C22" s="15">
        <f t="shared" si="0"/>
        <v>40</v>
      </c>
      <c r="D22" s="15">
        <f ca="1" t="shared" si="1"/>
        <v>0.8508877099010039</v>
      </c>
      <c r="E22" s="44">
        <v>39468</v>
      </c>
      <c r="G22" s="18">
        <f>VLOOKUP(B42,$C$2:$E$257,3,FALSE)</f>
        <v>39555</v>
      </c>
      <c r="H22" s="18">
        <f>VLOOKUP(B43,$C$2:$E$257,3,FALSE)</f>
        <v>39613</v>
      </c>
      <c r="I22" s="36">
        <f t="shared" si="2"/>
        <v>39555</v>
      </c>
      <c r="J22" s="36">
        <f t="shared" si="3"/>
        <v>39613</v>
      </c>
      <c r="K22" s="37">
        <f t="shared" si="4"/>
        <v>57</v>
      </c>
      <c r="L22" s="39"/>
      <c r="M22" s="39"/>
      <c r="N22" s="39"/>
      <c r="O22" s="39"/>
      <c r="P22" s="39"/>
      <c r="Q22" s="38"/>
      <c r="R22" s="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</row>
    <row r="23" spans="1:68" ht="12.75">
      <c r="A23" s="5"/>
      <c r="B23" s="15">
        <v>22</v>
      </c>
      <c r="C23" s="15">
        <f t="shared" si="0"/>
        <v>45</v>
      </c>
      <c r="D23" s="15">
        <f ca="1" t="shared" si="1"/>
        <v>0.820705522038911</v>
      </c>
      <c r="E23" s="44">
        <v>39469</v>
      </c>
      <c r="G23" s="18">
        <f>VLOOKUP(B44,$C$2:$E$257,3,FALSE)</f>
        <v>39798</v>
      </c>
      <c r="H23" s="18">
        <f>VLOOKUP(B45,$C$2:$E$257,3,FALSE)</f>
        <v>39732</v>
      </c>
      <c r="I23" s="36">
        <f t="shared" si="2"/>
        <v>39732</v>
      </c>
      <c r="J23" s="36">
        <f t="shared" si="3"/>
        <v>39798</v>
      </c>
      <c r="K23" s="37">
        <f t="shared" si="4"/>
        <v>65</v>
      </c>
      <c r="L23" s="39"/>
      <c r="M23" s="39"/>
      <c r="N23" s="39"/>
      <c r="O23" s="39"/>
      <c r="P23" s="39"/>
      <c r="Q23" s="38"/>
      <c r="R23" s="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</row>
    <row r="24" spans="1:68" ht="12.75">
      <c r="A24" s="5"/>
      <c r="B24" s="15">
        <v>23</v>
      </c>
      <c r="C24" s="15">
        <f t="shared" si="0"/>
        <v>71</v>
      </c>
      <c r="D24" s="15">
        <f ca="1" t="shared" si="1"/>
        <v>0.7309634602493529</v>
      </c>
      <c r="E24" s="44">
        <v>39470</v>
      </c>
      <c r="G24" s="18">
        <f>VLOOKUP(B46,$C$2:$E$257,3,FALSE)</f>
        <v>39469</v>
      </c>
      <c r="H24" s="18">
        <f>VLOOKUP(B47,$C$2:$E$257,3,FALSE)</f>
        <v>39782</v>
      </c>
      <c r="I24" s="36">
        <f t="shared" si="2"/>
        <v>39469</v>
      </c>
      <c r="J24" s="36">
        <f t="shared" si="3"/>
        <v>39782</v>
      </c>
      <c r="K24" s="37">
        <f t="shared" si="4"/>
        <v>308</v>
      </c>
      <c r="L24" s="39"/>
      <c r="M24" s="39"/>
      <c r="N24" s="39"/>
      <c r="O24" s="39"/>
      <c r="P24" s="39"/>
      <c r="Q24" s="38"/>
      <c r="R24" s="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</row>
    <row r="25" spans="1:68" ht="12.75">
      <c r="A25" s="5"/>
      <c r="B25" s="15">
        <v>24</v>
      </c>
      <c r="C25" s="15">
        <f t="shared" si="0"/>
        <v>93</v>
      </c>
      <c r="D25" s="15">
        <f ca="1" t="shared" si="1"/>
        <v>0.6295594511137033</v>
      </c>
      <c r="E25" s="44">
        <v>39475</v>
      </c>
      <c r="G25" s="18">
        <f>VLOOKUP(B48,$C$2:$E$257,3,FALSE)</f>
        <v>39589</v>
      </c>
      <c r="H25" s="18">
        <f>VLOOKUP(B49,$C$2:$E$257,3,FALSE)</f>
        <v>39668</v>
      </c>
      <c r="I25" s="36">
        <f t="shared" si="2"/>
        <v>39589</v>
      </c>
      <c r="J25" s="36">
        <f t="shared" si="3"/>
        <v>39668</v>
      </c>
      <c r="K25" s="37">
        <f t="shared" si="4"/>
        <v>77</v>
      </c>
      <c r="L25" s="39"/>
      <c r="M25" s="39"/>
      <c r="N25" s="39"/>
      <c r="O25" s="39"/>
      <c r="P25" s="39"/>
      <c r="Q25" s="38"/>
      <c r="R25" s="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</row>
    <row r="26" spans="1:68" ht="12.75">
      <c r="A26" s="5"/>
      <c r="B26" s="15">
        <v>25</v>
      </c>
      <c r="C26" s="15">
        <f t="shared" si="0"/>
        <v>154</v>
      </c>
      <c r="D26" s="15">
        <f ca="1" t="shared" si="1"/>
        <v>0.371535346397063</v>
      </c>
      <c r="E26" s="44">
        <v>39476</v>
      </c>
      <c r="G26" s="18">
        <f>VLOOKUP(B50,$C$2:$E$257,3,FALSE)</f>
        <v>39594</v>
      </c>
      <c r="H26" s="18">
        <f>VLOOKUP(B51,$C$2:$E$257,3,FALSE)</f>
        <v>39729</v>
      </c>
      <c r="I26" s="36">
        <f t="shared" si="2"/>
        <v>39594</v>
      </c>
      <c r="J26" s="36">
        <f t="shared" si="3"/>
        <v>39729</v>
      </c>
      <c r="K26" s="37">
        <f t="shared" si="4"/>
        <v>132</v>
      </c>
      <c r="L26" s="39"/>
      <c r="M26" s="39"/>
      <c r="N26" s="39"/>
      <c r="O26" s="39"/>
      <c r="P26" s="39"/>
      <c r="Q26" s="38"/>
      <c r="R26" s="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</row>
    <row r="27" spans="1:68" ht="12.75">
      <c r="A27" s="5"/>
      <c r="B27" s="15">
        <v>26</v>
      </c>
      <c r="C27" s="15">
        <f t="shared" si="0"/>
        <v>60</v>
      </c>
      <c r="D27" s="15">
        <f ca="1" t="shared" si="1"/>
        <v>0.7657122684629238</v>
      </c>
      <c r="E27" s="44">
        <v>39477</v>
      </c>
      <c r="G27" s="38"/>
      <c r="H27" s="38"/>
      <c r="I27" s="38"/>
      <c r="J27" s="38"/>
      <c r="K27" s="39"/>
      <c r="L27" s="39"/>
      <c r="M27" s="39"/>
      <c r="N27" s="39"/>
      <c r="O27" s="39"/>
      <c r="P27" s="39"/>
      <c r="Q27" s="38"/>
      <c r="R27" s="38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</row>
    <row r="28" spans="1:68" ht="12.75">
      <c r="A28" s="5"/>
      <c r="B28" s="15">
        <v>27</v>
      </c>
      <c r="C28" s="15">
        <f t="shared" si="0"/>
        <v>168</v>
      </c>
      <c r="D28" s="15">
        <f ca="1" t="shared" si="1"/>
        <v>0.33379830518179876</v>
      </c>
      <c r="E28" s="44">
        <v>39478</v>
      </c>
      <c r="G28" s="38"/>
      <c r="H28" s="38"/>
      <c r="I28" s="38"/>
      <c r="J28" s="38"/>
      <c r="K28" s="39"/>
      <c r="L28" s="39"/>
      <c r="M28" s="39"/>
      <c r="N28" s="39"/>
      <c r="O28" s="39"/>
      <c r="P28" s="39"/>
      <c r="Q28" s="38"/>
      <c r="R28" s="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</row>
    <row r="29" spans="1:68" ht="12.75">
      <c r="A29" s="5"/>
      <c r="B29" s="15">
        <v>28</v>
      </c>
      <c r="C29" s="15">
        <f t="shared" si="0"/>
        <v>70</v>
      </c>
      <c r="D29" s="15">
        <f ca="1" t="shared" si="1"/>
        <v>0.7357049328400214</v>
      </c>
      <c r="E29" s="44">
        <v>39479</v>
      </c>
      <c r="G29" s="38"/>
      <c r="H29" s="38"/>
      <c r="I29" s="38"/>
      <c r="J29" s="38"/>
      <c r="K29" s="39"/>
      <c r="L29" s="39"/>
      <c r="M29" s="39"/>
      <c r="N29" s="39"/>
      <c r="O29" s="39"/>
      <c r="P29" s="39"/>
      <c r="Q29" s="38"/>
      <c r="R29" s="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</row>
    <row r="30" spans="1:68" ht="12.75">
      <c r="A30" s="5"/>
      <c r="B30" s="15">
        <v>29</v>
      </c>
      <c r="C30" s="15">
        <f t="shared" si="0"/>
        <v>194</v>
      </c>
      <c r="D30" s="15">
        <f ca="1" t="shared" si="1"/>
        <v>0.24321277650566953</v>
      </c>
      <c r="E30" s="44">
        <v>39486</v>
      </c>
      <c r="G30" s="38"/>
      <c r="H30" s="38"/>
      <c r="I30" s="38"/>
      <c r="J30" s="38"/>
      <c r="K30" s="39"/>
      <c r="L30" s="39"/>
      <c r="M30" s="39"/>
      <c r="N30" s="39"/>
      <c r="O30" s="39"/>
      <c r="P30" s="39"/>
      <c r="Q30" s="38"/>
      <c r="R30" s="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</row>
    <row r="31" spans="1:68" ht="12.75">
      <c r="A31" s="5"/>
      <c r="B31" s="15">
        <v>30</v>
      </c>
      <c r="C31" s="15">
        <f t="shared" si="0"/>
        <v>132</v>
      </c>
      <c r="D31" s="15">
        <f ca="1" t="shared" si="1"/>
        <v>0.4560492896231363</v>
      </c>
      <c r="E31" s="44">
        <v>39487</v>
      </c>
      <c r="G31" s="38"/>
      <c r="H31" s="38"/>
      <c r="I31" s="38"/>
      <c r="J31" s="38"/>
      <c r="K31" s="39"/>
      <c r="L31" s="39"/>
      <c r="M31" s="39"/>
      <c r="N31" s="39"/>
      <c r="O31" s="39"/>
      <c r="P31" s="39"/>
      <c r="Q31" s="38"/>
      <c r="R31" s="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</row>
    <row r="32" spans="1:68" ht="12.75">
      <c r="A32" s="5"/>
      <c r="B32" s="15">
        <v>31</v>
      </c>
      <c r="C32" s="15">
        <f t="shared" si="0"/>
        <v>150</v>
      </c>
      <c r="D32" s="15">
        <f ca="1" t="shared" si="1"/>
        <v>0.38240440017971994</v>
      </c>
      <c r="E32" s="44">
        <v>39488</v>
      </c>
      <c r="G32" s="38"/>
      <c r="H32" s="38"/>
      <c r="I32" s="38"/>
      <c r="J32" s="38"/>
      <c r="K32" s="39"/>
      <c r="L32" s="39"/>
      <c r="M32" s="39"/>
      <c r="N32" s="39"/>
      <c r="O32" s="39"/>
      <c r="P32" s="39"/>
      <c r="Q32" s="38"/>
      <c r="R32" s="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</row>
    <row r="33" spans="1:68" ht="12.75">
      <c r="A33" s="5"/>
      <c r="B33" s="15">
        <v>32</v>
      </c>
      <c r="C33" s="15">
        <f t="shared" si="0"/>
        <v>176</v>
      </c>
      <c r="D33" s="15">
        <f ca="1" t="shared" si="1"/>
        <v>0.29516698904774885</v>
      </c>
      <c r="E33" s="44">
        <v>39489</v>
      </c>
      <c r="G33" s="38"/>
      <c r="H33" s="38"/>
      <c r="I33" s="38"/>
      <c r="J33" s="38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</row>
    <row r="34" spans="1:68" ht="12.75">
      <c r="A34" s="5"/>
      <c r="B34" s="15">
        <v>33</v>
      </c>
      <c r="C34" s="15">
        <f t="shared" si="0"/>
        <v>142</v>
      </c>
      <c r="D34" s="15">
        <f ca="1" t="shared" si="1"/>
        <v>0.4097196401556036</v>
      </c>
      <c r="E34" s="44">
        <v>39490</v>
      </c>
      <c r="G34" s="38"/>
      <c r="H34" s="38"/>
      <c r="I34" s="38"/>
      <c r="J34" s="38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</row>
    <row r="35" spans="1:65" ht="12.75">
      <c r="A35" s="5"/>
      <c r="B35" s="15">
        <v>34</v>
      </c>
      <c r="C35" s="15">
        <f t="shared" si="0"/>
        <v>191</v>
      </c>
      <c r="D35" s="15">
        <f ca="1" t="shared" si="1"/>
        <v>0.25082324419869284</v>
      </c>
      <c r="E35" s="44">
        <v>39491</v>
      </c>
      <c r="G35" s="38"/>
      <c r="H35" s="38"/>
      <c r="I35" s="38"/>
      <c r="J35" s="38"/>
      <c r="K35" s="39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</row>
    <row r="36" spans="1:65" ht="12.75">
      <c r="A36" s="5"/>
      <c r="B36" s="15">
        <v>35</v>
      </c>
      <c r="C36" s="15">
        <f t="shared" si="0"/>
        <v>8</v>
      </c>
      <c r="D36" s="15">
        <f ca="1" t="shared" si="1"/>
        <v>0.9726114952950558</v>
      </c>
      <c r="E36" s="44">
        <v>39492</v>
      </c>
      <c r="G36" s="38"/>
      <c r="H36" s="38"/>
      <c r="I36" s="38"/>
      <c r="J36" s="38"/>
      <c r="K36" s="39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</row>
    <row r="37" spans="1:65" ht="12.75">
      <c r="A37" s="5"/>
      <c r="B37" s="15">
        <v>36</v>
      </c>
      <c r="C37" s="15">
        <f t="shared" si="0"/>
        <v>245</v>
      </c>
      <c r="D37" s="15">
        <f ca="1" t="shared" si="1"/>
        <v>0.03197175331850888</v>
      </c>
      <c r="E37" s="44">
        <v>39504</v>
      </c>
      <c r="G37" s="38"/>
      <c r="H37" s="38"/>
      <c r="I37" s="38"/>
      <c r="J37" s="38"/>
      <c r="K37" s="39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</row>
    <row r="38" spans="1:65" ht="12.75">
      <c r="A38" s="5"/>
      <c r="B38" s="15">
        <v>37</v>
      </c>
      <c r="C38" s="15">
        <f t="shared" si="0"/>
        <v>89</v>
      </c>
      <c r="D38" s="15">
        <f ca="1" t="shared" si="1"/>
        <v>0.6593577321347115</v>
      </c>
      <c r="E38" s="44">
        <v>39505</v>
      </c>
      <c r="G38" s="38"/>
      <c r="H38" s="38"/>
      <c r="I38" s="38"/>
      <c r="J38" s="38"/>
      <c r="K38" s="39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</row>
    <row r="39" spans="1:65" ht="12.75">
      <c r="A39" s="5"/>
      <c r="B39" s="15">
        <v>38</v>
      </c>
      <c r="C39" s="15">
        <f t="shared" si="0"/>
        <v>106</v>
      </c>
      <c r="D39" s="15">
        <f ca="1" t="shared" si="1"/>
        <v>0.6017190015281599</v>
      </c>
      <c r="E39" s="44">
        <v>39506</v>
      </c>
      <c r="G39" s="38"/>
      <c r="H39" s="38"/>
      <c r="I39" s="38"/>
      <c r="J39" s="38"/>
      <c r="K39" s="39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</row>
    <row r="40" spans="1:65" ht="12.75">
      <c r="A40" s="5"/>
      <c r="B40" s="15">
        <v>39</v>
      </c>
      <c r="C40" s="15">
        <f t="shared" si="0"/>
        <v>64</v>
      </c>
      <c r="D40" s="15">
        <f ca="1" t="shared" si="1"/>
        <v>0.7577256024651122</v>
      </c>
      <c r="E40" s="44">
        <v>39507</v>
      </c>
      <c r="G40" s="38"/>
      <c r="H40" s="38"/>
      <c r="I40" s="38"/>
      <c r="J40" s="38"/>
      <c r="K40" s="39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</row>
    <row r="41" spans="1:65" ht="12.75">
      <c r="A41" s="5"/>
      <c r="B41" s="15">
        <v>40</v>
      </c>
      <c r="C41" s="15">
        <f t="shared" si="0"/>
        <v>39</v>
      </c>
      <c r="D41" s="15">
        <f ca="1" t="shared" si="1"/>
        <v>0.854283373483856</v>
      </c>
      <c r="E41" s="44">
        <v>39508</v>
      </c>
      <c r="G41" s="39"/>
      <c r="H41" s="39"/>
      <c r="I41" s="39"/>
      <c r="J41" s="39"/>
      <c r="K41" s="39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</row>
    <row r="42" spans="1:65" ht="12.75">
      <c r="A42" s="5"/>
      <c r="B42" s="15">
        <v>41</v>
      </c>
      <c r="C42" s="15">
        <f t="shared" si="0"/>
        <v>162</v>
      </c>
      <c r="D42" s="15">
        <f ca="1" t="shared" si="1"/>
        <v>0.3489940784218042</v>
      </c>
      <c r="E42" s="44">
        <v>39509</v>
      </c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</row>
    <row r="43" spans="1:65" ht="12.75">
      <c r="A43" s="5"/>
      <c r="B43" s="15">
        <v>42</v>
      </c>
      <c r="C43" s="15">
        <f t="shared" si="0"/>
        <v>118</v>
      </c>
      <c r="D43" s="15">
        <f ca="1" t="shared" si="1"/>
        <v>0.49391543976420405</v>
      </c>
      <c r="E43" s="44">
        <v>39510</v>
      </c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</row>
    <row r="44" spans="1:65" ht="12.75">
      <c r="A44" s="5"/>
      <c r="B44" s="15">
        <v>43</v>
      </c>
      <c r="C44" s="15">
        <f t="shared" si="0"/>
        <v>171</v>
      </c>
      <c r="D44" s="15">
        <f ca="1" t="shared" si="1"/>
        <v>0.32760593106771907</v>
      </c>
      <c r="E44" s="44">
        <v>39511</v>
      </c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</row>
    <row r="45" spans="1:65" ht="12.75">
      <c r="A45" s="5"/>
      <c r="B45" s="15">
        <v>44</v>
      </c>
      <c r="C45" s="15">
        <f t="shared" si="0"/>
        <v>155</v>
      </c>
      <c r="D45" s="15">
        <f ca="1" t="shared" si="1"/>
        <v>0.3640331533243386</v>
      </c>
      <c r="E45" s="44">
        <v>39512</v>
      </c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</row>
    <row r="46" spans="1:65" ht="12.75">
      <c r="A46" s="5"/>
      <c r="B46" s="15">
        <v>45</v>
      </c>
      <c r="C46" s="15">
        <f t="shared" si="0"/>
        <v>77</v>
      </c>
      <c r="D46" s="15">
        <f ca="1" t="shared" si="1"/>
        <v>0.7177614417598628</v>
      </c>
      <c r="E46" s="44">
        <v>39513</v>
      </c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</row>
    <row r="47" spans="1:65" ht="12.75">
      <c r="A47" s="5"/>
      <c r="B47" s="15">
        <v>46</v>
      </c>
      <c r="C47" s="15">
        <f t="shared" si="0"/>
        <v>61</v>
      </c>
      <c r="D47" s="15">
        <f ca="1" t="shared" si="1"/>
        <v>0.7650575027505815</v>
      </c>
      <c r="E47" s="44">
        <v>39514</v>
      </c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</row>
    <row r="48" spans="1:65" ht="12.75">
      <c r="A48" s="5"/>
      <c r="B48" s="15">
        <v>47</v>
      </c>
      <c r="C48" s="15">
        <f t="shared" si="0"/>
        <v>119</v>
      </c>
      <c r="D48" s="15">
        <f ca="1" t="shared" si="1"/>
        <v>0.48980962774805836</v>
      </c>
      <c r="E48" s="44">
        <v>39515</v>
      </c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</row>
    <row r="49" spans="1:65" ht="12.75">
      <c r="A49" s="5"/>
      <c r="B49" s="15">
        <v>48</v>
      </c>
      <c r="C49" s="15">
        <f t="shared" si="0"/>
        <v>124</v>
      </c>
      <c r="D49" s="15">
        <f ca="1" t="shared" si="1"/>
        <v>0.4765032618371383</v>
      </c>
      <c r="E49" s="44">
        <v>39526</v>
      </c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</row>
    <row r="50" spans="1:65" ht="12.75">
      <c r="A50" s="5"/>
      <c r="B50" s="15">
        <v>49</v>
      </c>
      <c r="C50" s="15">
        <f t="shared" si="0"/>
        <v>16</v>
      </c>
      <c r="D50" s="15">
        <f ca="1" t="shared" si="1"/>
        <v>0.9463625235459512</v>
      </c>
      <c r="E50" s="44">
        <v>39527</v>
      </c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</row>
    <row r="51" spans="1:65" ht="12.75">
      <c r="A51" s="5"/>
      <c r="B51" s="15">
        <v>50</v>
      </c>
      <c r="C51" s="15">
        <f t="shared" si="0"/>
        <v>1</v>
      </c>
      <c r="D51" s="15">
        <f ca="1" t="shared" si="1"/>
        <v>0.996043663061214</v>
      </c>
      <c r="E51" s="44">
        <v>39528</v>
      </c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</row>
    <row r="52" spans="1:65" ht="12.75">
      <c r="A52" s="5"/>
      <c r="B52" s="15">
        <v>51</v>
      </c>
      <c r="C52" s="15">
        <f t="shared" si="0"/>
        <v>75</v>
      </c>
      <c r="D52" s="15">
        <f ca="1" t="shared" si="1"/>
        <v>0.7183165840714993</v>
      </c>
      <c r="E52" s="44">
        <v>39529</v>
      </c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</row>
    <row r="53" spans="1:65" ht="12.75">
      <c r="A53" s="5"/>
      <c r="B53" s="15">
        <v>52</v>
      </c>
      <c r="C53" s="15">
        <f t="shared" si="0"/>
        <v>144</v>
      </c>
      <c r="D53" s="15">
        <f ca="1" t="shared" si="1"/>
        <v>0.3998249976706929</v>
      </c>
      <c r="E53" s="44">
        <v>39530</v>
      </c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</row>
    <row r="54" spans="1:65" ht="15">
      <c r="A54" s="3"/>
      <c r="B54" s="15">
        <v>53</v>
      </c>
      <c r="C54" s="15">
        <f t="shared" si="0"/>
        <v>230</v>
      </c>
      <c r="D54" s="15">
        <f ca="1" t="shared" si="1"/>
        <v>0.08469603413905702</v>
      </c>
      <c r="E54" s="44">
        <v>39531</v>
      </c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</row>
    <row r="55" spans="1:65" ht="15">
      <c r="A55" s="3"/>
      <c r="B55" s="15">
        <v>54</v>
      </c>
      <c r="C55" s="15">
        <f t="shared" si="0"/>
        <v>157</v>
      </c>
      <c r="D55" s="15">
        <f ca="1" t="shared" si="1"/>
        <v>0.3601955764686968</v>
      </c>
      <c r="E55" s="44">
        <v>39532</v>
      </c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</row>
    <row r="56" spans="1:65" ht="15">
      <c r="A56" s="3"/>
      <c r="B56" s="15">
        <v>55</v>
      </c>
      <c r="C56" s="15">
        <f t="shared" si="0"/>
        <v>115</v>
      </c>
      <c r="D56" s="15">
        <f ca="1" t="shared" si="1"/>
        <v>0.5169915549203203</v>
      </c>
      <c r="E56" s="44">
        <v>39533</v>
      </c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</row>
    <row r="57" spans="1:65" ht="15">
      <c r="A57" s="3"/>
      <c r="B57" s="15">
        <v>56</v>
      </c>
      <c r="C57" s="15">
        <f t="shared" si="0"/>
        <v>113</v>
      </c>
      <c r="D57" s="15">
        <f ca="1" t="shared" si="1"/>
        <v>0.5278079152340913</v>
      </c>
      <c r="E57" s="44">
        <v>39534</v>
      </c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</row>
    <row r="58" spans="1:65" ht="15">
      <c r="A58" s="3"/>
      <c r="B58" s="15">
        <v>57</v>
      </c>
      <c r="C58" s="15">
        <f t="shared" si="0"/>
        <v>149</v>
      </c>
      <c r="D58" s="15">
        <f ca="1" t="shared" si="1"/>
        <v>0.38899653830433323</v>
      </c>
      <c r="E58" s="44">
        <v>39535</v>
      </c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</row>
    <row r="59" spans="1:65" ht="15">
      <c r="A59" s="3"/>
      <c r="B59" s="15">
        <v>58</v>
      </c>
      <c r="C59" s="15">
        <f t="shared" si="0"/>
        <v>201</v>
      </c>
      <c r="D59" s="15">
        <f ca="1" t="shared" si="1"/>
        <v>0.21098782741773014</v>
      </c>
      <c r="E59" s="44">
        <v>39536</v>
      </c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</row>
    <row r="60" spans="1:65" ht="15">
      <c r="A60" s="3"/>
      <c r="B60" s="15">
        <v>59</v>
      </c>
      <c r="C60" s="15">
        <f t="shared" si="0"/>
        <v>51</v>
      </c>
      <c r="D60" s="15">
        <f ca="1" t="shared" si="1"/>
        <v>0.7946315276708298</v>
      </c>
      <c r="E60" s="44">
        <v>39537</v>
      </c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</row>
    <row r="61" spans="1:65" ht="15">
      <c r="A61" s="3"/>
      <c r="B61" s="15">
        <v>60</v>
      </c>
      <c r="C61" s="15">
        <f t="shared" si="0"/>
        <v>146</v>
      </c>
      <c r="D61" s="15">
        <f ca="1" t="shared" si="1"/>
        <v>0.3978372052826187</v>
      </c>
      <c r="E61" s="44">
        <v>39538</v>
      </c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</row>
    <row r="62" spans="1:65" ht="15">
      <c r="A62" s="3"/>
      <c r="B62" s="15">
        <v>61</v>
      </c>
      <c r="C62" s="15">
        <f t="shared" si="0"/>
        <v>156</v>
      </c>
      <c r="D62" s="15">
        <f ca="1" t="shared" si="1"/>
        <v>0.3605912441660619</v>
      </c>
      <c r="E62" s="44">
        <v>39547</v>
      </c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</row>
    <row r="63" spans="1:65" ht="15">
      <c r="A63" s="3"/>
      <c r="B63" s="15">
        <v>62</v>
      </c>
      <c r="C63" s="15">
        <f t="shared" si="0"/>
        <v>220</v>
      </c>
      <c r="D63" s="15">
        <f ca="1" t="shared" si="1"/>
        <v>0.1408681241847356</v>
      </c>
      <c r="E63" s="44">
        <v>39548</v>
      </c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</row>
    <row r="64" spans="1:65" ht="15">
      <c r="A64" s="3"/>
      <c r="B64" s="15">
        <v>63</v>
      </c>
      <c r="C64" s="15">
        <f t="shared" si="0"/>
        <v>187</v>
      </c>
      <c r="D64" s="15">
        <f ca="1" t="shared" si="1"/>
        <v>0.25913868932900375</v>
      </c>
      <c r="E64" s="44">
        <v>39549</v>
      </c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</row>
    <row r="65" spans="1:65" ht="15">
      <c r="A65" s="3"/>
      <c r="B65" s="15">
        <v>64</v>
      </c>
      <c r="C65" s="15">
        <f t="shared" si="0"/>
        <v>102</v>
      </c>
      <c r="D65" s="15">
        <f ca="1" t="shared" si="1"/>
        <v>0.6081227466184278</v>
      </c>
      <c r="E65" s="44">
        <v>39550</v>
      </c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</row>
    <row r="66" spans="1:65" ht="15">
      <c r="A66" s="3"/>
      <c r="B66" s="15">
        <v>65</v>
      </c>
      <c r="C66" s="15">
        <f aca="true" t="shared" si="25" ref="C66:C129">RANK(D66,$D$2:$D$257)</f>
        <v>247</v>
      </c>
      <c r="D66" s="15">
        <f aca="true" ca="1" t="shared" si="26" ref="D66:D129">RAND()</f>
        <v>0.025802383637791415</v>
      </c>
      <c r="E66" s="44">
        <v>39551</v>
      </c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</row>
    <row r="67" spans="1:65" ht="15">
      <c r="A67" s="3"/>
      <c r="B67" s="15">
        <v>66</v>
      </c>
      <c r="C67" s="15">
        <f t="shared" si="25"/>
        <v>164</v>
      </c>
      <c r="D67" s="15">
        <f ca="1" t="shared" si="26"/>
        <v>0.3419032597983289</v>
      </c>
      <c r="E67" s="44">
        <v>39552</v>
      </c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</row>
    <row r="68" spans="1:65" ht="15">
      <c r="A68" s="3"/>
      <c r="B68" s="15">
        <v>67</v>
      </c>
      <c r="C68" s="15">
        <f t="shared" si="25"/>
        <v>139</v>
      </c>
      <c r="D68" s="15">
        <f ca="1" t="shared" si="26"/>
        <v>0.4212582628157371</v>
      </c>
      <c r="E68" s="44">
        <v>39553</v>
      </c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</row>
    <row r="69" spans="1:65" ht="15">
      <c r="A69" s="3"/>
      <c r="B69" s="15">
        <v>68</v>
      </c>
      <c r="C69" s="15">
        <f t="shared" si="25"/>
        <v>192</v>
      </c>
      <c r="D69" s="15">
        <f ca="1" t="shared" si="26"/>
        <v>0.25041143840412317</v>
      </c>
      <c r="E69" s="44">
        <v>39554</v>
      </c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</row>
    <row r="70" spans="1:65" ht="15">
      <c r="A70" s="3"/>
      <c r="B70" s="15">
        <v>69</v>
      </c>
      <c r="C70" s="15">
        <f t="shared" si="25"/>
        <v>41</v>
      </c>
      <c r="D70" s="15">
        <f ca="1" t="shared" si="26"/>
        <v>0.8502429037943333</v>
      </c>
      <c r="E70" s="44">
        <v>39555</v>
      </c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</row>
    <row r="71" spans="1:65" ht="15">
      <c r="A71" s="3"/>
      <c r="B71" s="15">
        <v>70</v>
      </c>
      <c r="C71" s="15">
        <f t="shared" si="25"/>
        <v>210</v>
      </c>
      <c r="D71" s="15">
        <f ca="1" t="shared" si="26"/>
        <v>0.18004939793688646</v>
      </c>
      <c r="E71" s="44">
        <v>39556</v>
      </c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</row>
    <row r="72" spans="1:65" ht="15">
      <c r="A72" s="3"/>
      <c r="B72" s="15">
        <v>71</v>
      </c>
      <c r="C72" s="15">
        <f t="shared" si="25"/>
        <v>152</v>
      </c>
      <c r="D72" s="15">
        <f ca="1" t="shared" si="26"/>
        <v>0.37376463225953604</v>
      </c>
      <c r="E72" s="44">
        <v>39557</v>
      </c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</row>
    <row r="73" spans="1:65" ht="15">
      <c r="A73" s="3"/>
      <c r="B73" s="15">
        <v>72</v>
      </c>
      <c r="C73" s="15">
        <f t="shared" si="25"/>
        <v>242</v>
      </c>
      <c r="D73" s="15">
        <f ca="1" t="shared" si="26"/>
        <v>0.03820171400931649</v>
      </c>
      <c r="E73" s="44">
        <v>39558</v>
      </c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</row>
    <row r="74" spans="1:65" ht="15">
      <c r="A74" s="3"/>
      <c r="B74" s="15">
        <v>73</v>
      </c>
      <c r="C74" s="15">
        <f t="shared" si="25"/>
        <v>67</v>
      </c>
      <c r="D74" s="15">
        <f ca="1" t="shared" si="26"/>
        <v>0.7410539687314515</v>
      </c>
      <c r="E74" s="44">
        <v>39559</v>
      </c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</row>
    <row r="75" spans="1:65" ht="15">
      <c r="A75" s="3"/>
      <c r="B75" s="15">
        <v>74</v>
      </c>
      <c r="C75" s="15">
        <f t="shared" si="25"/>
        <v>90</v>
      </c>
      <c r="D75" s="15">
        <f ca="1" t="shared" si="26"/>
        <v>0.656819687020539</v>
      </c>
      <c r="E75" s="44">
        <v>39560</v>
      </c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</row>
    <row r="76" spans="1:65" ht="15">
      <c r="A76" s="3"/>
      <c r="B76" s="15">
        <v>75</v>
      </c>
      <c r="C76" s="15">
        <f t="shared" si="25"/>
        <v>3</v>
      </c>
      <c r="D76" s="15">
        <f ca="1" t="shared" si="26"/>
        <v>0.9847060524266285</v>
      </c>
      <c r="E76" s="44">
        <v>39561</v>
      </c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</row>
    <row r="77" spans="1:65" ht="15">
      <c r="A77" s="3"/>
      <c r="B77" s="15">
        <v>76</v>
      </c>
      <c r="C77" s="15">
        <f t="shared" si="25"/>
        <v>225</v>
      </c>
      <c r="D77" s="15">
        <f ca="1" t="shared" si="26"/>
        <v>0.0968164400821303</v>
      </c>
      <c r="E77" s="44">
        <v>39562</v>
      </c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</row>
    <row r="78" spans="1:65" ht="15">
      <c r="A78" s="3"/>
      <c r="B78" s="15">
        <v>77</v>
      </c>
      <c r="C78" s="15">
        <f t="shared" si="25"/>
        <v>112</v>
      </c>
      <c r="D78" s="15">
        <f ca="1" t="shared" si="26"/>
        <v>0.5314633504210677</v>
      </c>
      <c r="E78" s="44">
        <v>39563</v>
      </c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</row>
    <row r="79" spans="1:65" ht="15">
      <c r="A79" s="3"/>
      <c r="B79" s="15">
        <v>78</v>
      </c>
      <c r="C79" s="15">
        <f t="shared" si="25"/>
        <v>204</v>
      </c>
      <c r="D79" s="15">
        <f ca="1" t="shared" si="26"/>
        <v>0.19868643595784974</v>
      </c>
      <c r="E79" s="44">
        <v>39564</v>
      </c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</row>
    <row r="80" spans="1:65" ht="15">
      <c r="A80" s="3"/>
      <c r="B80" s="15">
        <v>79</v>
      </c>
      <c r="C80" s="15">
        <f t="shared" si="25"/>
        <v>214</v>
      </c>
      <c r="D80" s="15">
        <f ca="1" t="shared" si="26"/>
        <v>0.17206732630738153</v>
      </c>
      <c r="E80" s="44">
        <v>39565</v>
      </c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</row>
    <row r="81" spans="1:65" ht="15">
      <c r="A81" s="3"/>
      <c r="B81" s="15">
        <v>80</v>
      </c>
      <c r="C81" s="15">
        <f t="shared" si="25"/>
        <v>74</v>
      </c>
      <c r="D81" s="15">
        <f ca="1" t="shared" si="26"/>
        <v>0.7185470863108279</v>
      </c>
      <c r="E81" s="44">
        <v>39566</v>
      </c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</row>
    <row r="82" spans="1:65" ht="15">
      <c r="A82" s="3"/>
      <c r="B82" s="15">
        <v>81</v>
      </c>
      <c r="C82" s="15">
        <f t="shared" si="25"/>
        <v>68</v>
      </c>
      <c r="D82" s="15">
        <f ca="1" t="shared" si="26"/>
        <v>0.7376279046001004</v>
      </c>
      <c r="E82" s="44">
        <v>39567</v>
      </c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</row>
    <row r="83" spans="1:65" ht="15">
      <c r="A83" s="3"/>
      <c r="B83" s="15">
        <v>82</v>
      </c>
      <c r="C83" s="15">
        <f t="shared" si="25"/>
        <v>148</v>
      </c>
      <c r="D83" s="15">
        <f ca="1" t="shared" si="26"/>
        <v>0.39318310664799516</v>
      </c>
      <c r="E83" s="44">
        <v>39568</v>
      </c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</row>
    <row r="84" spans="1:65" ht="15">
      <c r="A84" s="3"/>
      <c r="B84" s="15">
        <v>83</v>
      </c>
      <c r="C84" s="15">
        <f t="shared" si="25"/>
        <v>104</v>
      </c>
      <c r="D84" s="15">
        <f ca="1" t="shared" si="26"/>
        <v>0.6061144733190873</v>
      </c>
      <c r="E84" s="44">
        <v>39569</v>
      </c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</row>
    <row r="85" spans="1:65" ht="15">
      <c r="A85" s="3"/>
      <c r="B85" s="15">
        <v>84</v>
      </c>
      <c r="C85" s="15">
        <f t="shared" si="25"/>
        <v>125</v>
      </c>
      <c r="D85" s="15">
        <f ca="1" t="shared" si="26"/>
        <v>0.4762862202840621</v>
      </c>
      <c r="E85" s="44">
        <v>39570</v>
      </c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</row>
    <row r="86" spans="1:65" ht="15">
      <c r="A86" s="3"/>
      <c r="B86" s="15">
        <v>85</v>
      </c>
      <c r="C86" s="15">
        <f t="shared" si="25"/>
        <v>202</v>
      </c>
      <c r="D86" s="15">
        <f ca="1" t="shared" si="26"/>
        <v>0.20876127085350404</v>
      </c>
      <c r="E86" s="44">
        <v>39571</v>
      </c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</row>
    <row r="87" spans="1:65" ht="15">
      <c r="A87" s="3"/>
      <c r="B87" s="15">
        <v>86</v>
      </c>
      <c r="C87" s="15">
        <f t="shared" si="25"/>
        <v>85</v>
      </c>
      <c r="D87" s="15">
        <f ca="1" t="shared" si="26"/>
        <v>0.6730863497688353</v>
      </c>
      <c r="E87" s="44">
        <v>39578</v>
      </c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</row>
    <row r="88" spans="1:65" ht="15">
      <c r="A88" s="3"/>
      <c r="B88" s="15">
        <v>87</v>
      </c>
      <c r="C88" s="15">
        <f t="shared" si="25"/>
        <v>199</v>
      </c>
      <c r="D88" s="15">
        <f ca="1" t="shared" si="26"/>
        <v>0.23074621217109814</v>
      </c>
      <c r="E88" s="44">
        <v>39579</v>
      </c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</row>
    <row r="89" spans="1:65" ht="15">
      <c r="A89" s="3"/>
      <c r="B89" s="15">
        <v>88</v>
      </c>
      <c r="C89" s="15">
        <f t="shared" si="25"/>
        <v>26</v>
      </c>
      <c r="D89" s="15">
        <f ca="1" t="shared" si="26"/>
        <v>0.9152049493073966</v>
      </c>
      <c r="E89" s="44">
        <v>39580</v>
      </c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</row>
    <row r="90" spans="1:65" ht="15">
      <c r="A90" s="3"/>
      <c r="B90" s="15">
        <v>89</v>
      </c>
      <c r="C90" s="15">
        <f t="shared" si="25"/>
        <v>166</v>
      </c>
      <c r="D90" s="15">
        <f ca="1" t="shared" si="26"/>
        <v>0.3351941396551119</v>
      </c>
      <c r="E90" s="44">
        <v>39581</v>
      </c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</row>
    <row r="91" spans="1:65" ht="15">
      <c r="A91" s="3"/>
      <c r="B91" s="15">
        <v>90</v>
      </c>
      <c r="C91" s="15">
        <f t="shared" si="25"/>
        <v>96</v>
      </c>
      <c r="D91" s="15">
        <f ca="1" t="shared" si="26"/>
        <v>0.6249767080045059</v>
      </c>
      <c r="E91" s="44">
        <v>39582</v>
      </c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</row>
    <row r="92" spans="1:65" ht="15">
      <c r="A92" s="3"/>
      <c r="B92" s="15">
        <v>91</v>
      </c>
      <c r="C92" s="15">
        <f t="shared" si="25"/>
        <v>143</v>
      </c>
      <c r="D92" s="15">
        <f ca="1" t="shared" si="26"/>
        <v>0.4060590169428444</v>
      </c>
      <c r="E92" s="44">
        <v>39583</v>
      </c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</row>
    <row r="93" spans="1:65" ht="15">
      <c r="A93" s="3"/>
      <c r="B93" s="15">
        <v>92</v>
      </c>
      <c r="C93" s="15">
        <f t="shared" si="25"/>
        <v>108</v>
      </c>
      <c r="D93" s="15">
        <f ca="1" t="shared" si="26"/>
        <v>0.6003273697494684</v>
      </c>
      <c r="E93" s="44">
        <v>39584</v>
      </c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</row>
    <row r="94" spans="1:65" ht="15">
      <c r="A94" s="3"/>
      <c r="B94" s="15">
        <v>93</v>
      </c>
      <c r="C94" s="15">
        <f t="shared" si="25"/>
        <v>200</v>
      </c>
      <c r="D94" s="15">
        <f ca="1" t="shared" si="26"/>
        <v>0.22430965654368773</v>
      </c>
      <c r="E94" s="44">
        <v>39585</v>
      </c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</row>
    <row r="95" spans="1:65" ht="15">
      <c r="A95" s="3"/>
      <c r="B95" s="15">
        <v>94</v>
      </c>
      <c r="C95" s="15">
        <f t="shared" si="25"/>
        <v>165</v>
      </c>
      <c r="D95" s="15">
        <f ca="1" t="shared" si="26"/>
        <v>0.3352656529629616</v>
      </c>
      <c r="E95" s="44">
        <v>39586</v>
      </c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</row>
    <row r="96" spans="1:65" ht="15">
      <c r="A96" s="3"/>
      <c r="B96" s="15">
        <v>95</v>
      </c>
      <c r="C96" s="15">
        <f t="shared" si="25"/>
        <v>52</v>
      </c>
      <c r="D96" s="15">
        <f ca="1" t="shared" si="26"/>
        <v>0.7926033237638839</v>
      </c>
      <c r="E96" s="44">
        <v>39587</v>
      </c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</row>
    <row r="97" spans="1:65" ht="15">
      <c r="A97" s="3"/>
      <c r="B97" s="15">
        <v>96</v>
      </c>
      <c r="C97" s="15">
        <f t="shared" si="25"/>
        <v>215</v>
      </c>
      <c r="D97" s="15">
        <f ca="1" t="shared" si="26"/>
        <v>0.16889504348293993</v>
      </c>
      <c r="E97" s="44">
        <v>39588</v>
      </c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</row>
    <row r="98" spans="1:65" ht="15">
      <c r="A98" s="3"/>
      <c r="B98" s="15">
        <v>97</v>
      </c>
      <c r="C98" s="15">
        <f t="shared" si="25"/>
        <v>47</v>
      </c>
      <c r="D98" s="15">
        <f ca="1" t="shared" si="26"/>
        <v>0.8093796110930633</v>
      </c>
      <c r="E98" s="44">
        <v>39589</v>
      </c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</row>
    <row r="99" spans="1:65" ht="15">
      <c r="A99" s="3"/>
      <c r="B99" s="15">
        <v>98</v>
      </c>
      <c r="C99" s="15">
        <f t="shared" si="25"/>
        <v>126</v>
      </c>
      <c r="D99" s="15">
        <f ca="1" t="shared" si="26"/>
        <v>0.47566212856557755</v>
      </c>
      <c r="E99" s="44">
        <v>39590</v>
      </c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</row>
    <row r="100" spans="1:65" ht="15">
      <c r="A100" s="3"/>
      <c r="B100" s="15">
        <v>99</v>
      </c>
      <c r="C100" s="15">
        <f t="shared" si="25"/>
        <v>217</v>
      </c>
      <c r="D100" s="15">
        <f ca="1" t="shared" si="26"/>
        <v>0.1493443399240617</v>
      </c>
      <c r="E100" s="44">
        <v>39591</v>
      </c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</row>
    <row r="101" spans="1:65" ht="15">
      <c r="A101" s="3"/>
      <c r="B101" s="15">
        <v>100</v>
      </c>
      <c r="C101" s="15">
        <f t="shared" si="25"/>
        <v>99</v>
      </c>
      <c r="D101" s="15">
        <f ca="1" t="shared" si="26"/>
        <v>0.6138644591896973</v>
      </c>
      <c r="E101" s="44">
        <v>39592</v>
      </c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</row>
    <row r="102" spans="1:65" ht="15">
      <c r="A102" s="3"/>
      <c r="B102" s="15">
        <v>101</v>
      </c>
      <c r="C102" s="15">
        <f t="shared" si="25"/>
        <v>9</v>
      </c>
      <c r="D102" s="15">
        <f ca="1" t="shared" si="26"/>
        <v>0.9715520982449544</v>
      </c>
      <c r="E102" s="44">
        <v>39593</v>
      </c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</row>
    <row r="103" spans="1:65" ht="15">
      <c r="A103" s="3"/>
      <c r="B103" s="15">
        <v>102</v>
      </c>
      <c r="C103" s="15">
        <f t="shared" si="25"/>
        <v>49</v>
      </c>
      <c r="D103" s="15">
        <f ca="1" t="shared" si="26"/>
        <v>0.8039612967157048</v>
      </c>
      <c r="E103" s="44">
        <v>39594</v>
      </c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</row>
    <row r="104" spans="1:65" ht="15">
      <c r="A104" s="3"/>
      <c r="B104" s="15">
        <v>103</v>
      </c>
      <c r="C104" s="15">
        <f t="shared" si="25"/>
        <v>250</v>
      </c>
      <c r="D104" s="15">
        <f ca="1" t="shared" si="26"/>
        <v>0.01805936920469975</v>
      </c>
      <c r="E104" s="44">
        <v>39595</v>
      </c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</row>
    <row r="105" spans="1:65" ht="15">
      <c r="A105" s="3"/>
      <c r="B105" s="15">
        <v>104</v>
      </c>
      <c r="C105" s="15">
        <f t="shared" si="25"/>
        <v>163</v>
      </c>
      <c r="D105" s="15">
        <f ca="1" t="shared" si="26"/>
        <v>0.34233579401856074</v>
      </c>
      <c r="E105" s="44">
        <v>39596</v>
      </c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</row>
    <row r="106" spans="1:65" ht="15">
      <c r="A106" s="3"/>
      <c r="B106" s="15">
        <v>105</v>
      </c>
      <c r="C106" s="15">
        <f t="shared" si="25"/>
        <v>170</v>
      </c>
      <c r="D106" s="15">
        <f ca="1" t="shared" si="26"/>
        <v>0.3329446491810848</v>
      </c>
      <c r="E106" s="44">
        <v>39597</v>
      </c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</row>
    <row r="107" spans="1:65" ht="15">
      <c r="A107" s="3"/>
      <c r="B107" s="15">
        <v>106</v>
      </c>
      <c r="C107" s="15">
        <f t="shared" si="25"/>
        <v>21</v>
      </c>
      <c r="D107" s="15">
        <f ca="1" t="shared" si="26"/>
        <v>0.9291776976502742</v>
      </c>
      <c r="E107" s="44">
        <v>39598</v>
      </c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</row>
    <row r="108" spans="1:65" ht="15">
      <c r="A108" s="3"/>
      <c r="B108" s="15">
        <v>107</v>
      </c>
      <c r="C108" s="15">
        <f t="shared" si="25"/>
        <v>127</v>
      </c>
      <c r="D108" s="15">
        <f ca="1" t="shared" si="26"/>
        <v>0.47393706672088864</v>
      </c>
      <c r="E108" s="44">
        <v>39599</v>
      </c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</row>
    <row r="109" spans="1:65" ht="15">
      <c r="A109" s="3"/>
      <c r="B109" s="15">
        <v>108</v>
      </c>
      <c r="C109" s="15">
        <f t="shared" si="25"/>
        <v>59</v>
      </c>
      <c r="D109" s="15">
        <f ca="1" t="shared" si="26"/>
        <v>0.7657484206476961</v>
      </c>
      <c r="E109" s="44">
        <v>39600</v>
      </c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</row>
    <row r="110" spans="1:65" ht="15">
      <c r="A110" s="3"/>
      <c r="B110" s="15">
        <v>109</v>
      </c>
      <c r="C110" s="15">
        <f t="shared" si="25"/>
        <v>28</v>
      </c>
      <c r="D110" s="15">
        <f ca="1" t="shared" si="26"/>
        <v>0.9076576453301977</v>
      </c>
      <c r="E110" s="44">
        <v>39601</v>
      </c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</row>
    <row r="111" spans="1:65" ht="15">
      <c r="A111" s="3"/>
      <c r="B111" s="15">
        <v>110</v>
      </c>
      <c r="C111" s="15">
        <f t="shared" si="25"/>
        <v>223</v>
      </c>
      <c r="D111" s="15">
        <f ca="1" t="shared" si="26"/>
        <v>0.11606626652437058</v>
      </c>
      <c r="E111" s="44">
        <v>39602</v>
      </c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</row>
    <row r="112" spans="1:65" ht="15">
      <c r="A112" s="3"/>
      <c r="B112" s="15">
        <v>111</v>
      </c>
      <c r="C112" s="15">
        <f t="shared" si="25"/>
        <v>130</v>
      </c>
      <c r="D112" s="15">
        <f ca="1" t="shared" si="26"/>
        <v>0.46319807238119104</v>
      </c>
      <c r="E112" s="44">
        <v>39603</v>
      </c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</row>
    <row r="113" spans="1:65" ht="15">
      <c r="A113" s="3"/>
      <c r="B113" s="15">
        <v>112</v>
      </c>
      <c r="C113" s="15">
        <f t="shared" si="25"/>
        <v>120</v>
      </c>
      <c r="D113" s="15">
        <f ca="1" t="shared" si="26"/>
        <v>0.4875554834202134</v>
      </c>
      <c r="E113" s="44">
        <v>39604</v>
      </c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</row>
    <row r="114" spans="1:65" ht="15">
      <c r="A114" s="3"/>
      <c r="B114" s="15">
        <v>113</v>
      </c>
      <c r="C114" s="15">
        <f t="shared" si="25"/>
        <v>11</v>
      </c>
      <c r="D114" s="15">
        <f ca="1" t="shared" si="26"/>
        <v>0.9676327949681061</v>
      </c>
      <c r="E114" s="44">
        <v>39605</v>
      </c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</row>
    <row r="115" spans="1:65" ht="15">
      <c r="A115" s="3"/>
      <c r="B115" s="15">
        <v>114</v>
      </c>
      <c r="C115" s="15">
        <f t="shared" si="25"/>
        <v>6</v>
      </c>
      <c r="D115" s="15">
        <f ca="1" t="shared" si="26"/>
        <v>0.9777120531505148</v>
      </c>
      <c r="E115" s="44">
        <v>39606</v>
      </c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</row>
    <row r="116" spans="1:65" ht="15">
      <c r="A116" s="3"/>
      <c r="B116" s="15">
        <v>115</v>
      </c>
      <c r="C116" s="15">
        <f t="shared" si="25"/>
        <v>248</v>
      </c>
      <c r="D116" s="15">
        <f ca="1" t="shared" si="26"/>
        <v>0.019235137903760524</v>
      </c>
      <c r="E116" s="44">
        <v>39607</v>
      </c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</row>
    <row r="117" spans="1:65" ht="15">
      <c r="A117" s="3"/>
      <c r="B117" s="15">
        <v>116</v>
      </c>
      <c r="C117" s="15">
        <f t="shared" si="25"/>
        <v>169</v>
      </c>
      <c r="D117" s="15">
        <f ca="1" t="shared" si="26"/>
        <v>0.33333222971993526</v>
      </c>
      <c r="E117" s="44">
        <v>39608</v>
      </c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</row>
    <row r="118" spans="1:65" ht="15">
      <c r="A118" s="3"/>
      <c r="B118" s="15">
        <v>117</v>
      </c>
      <c r="C118" s="15">
        <f t="shared" si="25"/>
        <v>15</v>
      </c>
      <c r="D118" s="15">
        <f ca="1" t="shared" si="26"/>
        <v>0.9515152335442068</v>
      </c>
      <c r="E118" s="44">
        <v>39609</v>
      </c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</row>
    <row r="119" spans="1:65" ht="15">
      <c r="A119" s="3"/>
      <c r="B119" s="15">
        <v>118</v>
      </c>
      <c r="C119" s="15">
        <f t="shared" si="25"/>
        <v>189</v>
      </c>
      <c r="D119" s="15">
        <f ca="1" t="shared" si="26"/>
        <v>0.2539421231790451</v>
      </c>
      <c r="E119" s="44">
        <v>39610</v>
      </c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</row>
    <row r="120" spans="1:65" ht="15">
      <c r="A120" s="3"/>
      <c r="B120" s="15">
        <v>119</v>
      </c>
      <c r="C120" s="15">
        <f t="shared" si="25"/>
        <v>133</v>
      </c>
      <c r="D120" s="15">
        <f ca="1" t="shared" si="26"/>
        <v>0.45488128892162294</v>
      </c>
      <c r="E120" s="44">
        <v>39611</v>
      </c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</row>
    <row r="121" spans="1:65" ht="15">
      <c r="A121" s="3"/>
      <c r="B121" s="15">
        <v>120</v>
      </c>
      <c r="C121" s="15">
        <f t="shared" si="25"/>
        <v>69</v>
      </c>
      <c r="D121" s="15">
        <f ca="1" t="shared" si="26"/>
        <v>0.7363157018424906</v>
      </c>
      <c r="E121" s="44">
        <v>39612</v>
      </c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</row>
    <row r="122" spans="1:65" ht="15">
      <c r="A122" s="3"/>
      <c r="B122" s="15">
        <v>121</v>
      </c>
      <c r="C122" s="15">
        <f t="shared" si="25"/>
        <v>42</v>
      </c>
      <c r="D122" s="15">
        <f ca="1" t="shared" si="26"/>
        <v>0.8426693079666481</v>
      </c>
      <c r="E122" s="44">
        <v>39613</v>
      </c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</row>
    <row r="123" spans="1:65" ht="15">
      <c r="A123" s="3"/>
      <c r="B123" s="15">
        <v>122</v>
      </c>
      <c r="C123" s="15">
        <f t="shared" si="25"/>
        <v>98</v>
      </c>
      <c r="D123" s="15">
        <f ca="1" t="shared" si="26"/>
        <v>0.6144383066263401</v>
      </c>
      <c r="E123" s="44">
        <v>39614</v>
      </c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</row>
    <row r="124" spans="1:65" ht="15">
      <c r="A124" s="3"/>
      <c r="B124" s="15">
        <v>123</v>
      </c>
      <c r="C124" s="15">
        <f t="shared" si="25"/>
        <v>122</v>
      </c>
      <c r="D124" s="15">
        <f ca="1" t="shared" si="26"/>
        <v>0.48061800787533504</v>
      </c>
      <c r="E124" s="44">
        <v>39615</v>
      </c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</row>
    <row r="125" spans="1:65" ht="15">
      <c r="A125" s="3"/>
      <c r="B125" s="15">
        <v>124</v>
      </c>
      <c r="C125" s="15">
        <f t="shared" si="25"/>
        <v>17</v>
      </c>
      <c r="D125" s="15">
        <f ca="1" t="shared" si="26"/>
        <v>0.9431175297328904</v>
      </c>
      <c r="E125" s="44">
        <v>39616</v>
      </c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</row>
    <row r="126" spans="1:65" ht="15">
      <c r="A126" s="3"/>
      <c r="B126" s="15">
        <v>125</v>
      </c>
      <c r="C126" s="15">
        <f t="shared" si="25"/>
        <v>184</v>
      </c>
      <c r="D126" s="15">
        <f ca="1" t="shared" si="26"/>
        <v>0.27273251766129225</v>
      </c>
      <c r="E126" s="44">
        <v>39617</v>
      </c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</row>
    <row r="127" spans="1:65" ht="15">
      <c r="A127" s="3"/>
      <c r="B127" s="15">
        <v>126</v>
      </c>
      <c r="C127" s="15">
        <f t="shared" si="25"/>
        <v>38</v>
      </c>
      <c r="D127" s="15">
        <f ca="1" t="shared" si="26"/>
        <v>0.8548936604257049</v>
      </c>
      <c r="E127" s="44">
        <v>39618</v>
      </c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</row>
    <row r="128" spans="1:65" ht="15">
      <c r="A128" s="3"/>
      <c r="B128" s="15">
        <v>127</v>
      </c>
      <c r="C128" s="15">
        <f t="shared" si="25"/>
        <v>186</v>
      </c>
      <c r="D128" s="15">
        <f ca="1" t="shared" si="26"/>
        <v>0.26548478356964456</v>
      </c>
      <c r="E128" s="44">
        <v>39619</v>
      </c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</row>
    <row r="129" spans="1:65" ht="15">
      <c r="A129" s="3"/>
      <c r="B129" s="15">
        <v>128</v>
      </c>
      <c r="C129" s="15">
        <f t="shared" si="25"/>
        <v>160</v>
      </c>
      <c r="D129" s="15">
        <f ca="1" t="shared" si="26"/>
        <v>0.3509935818835661</v>
      </c>
      <c r="E129" s="44">
        <v>39620</v>
      </c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</row>
    <row r="130" spans="1:65" ht="15">
      <c r="A130" s="3"/>
      <c r="B130" s="15">
        <v>129</v>
      </c>
      <c r="C130" s="15">
        <f aca="true" t="shared" si="27" ref="C130:C193">RANK(D130,$D$2:$D$257)</f>
        <v>31</v>
      </c>
      <c r="D130" s="15">
        <f aca="true" ca="1" t="shared" si="28" ref="D130:D193">RAND()</f>
        <v>0.8766492994343413</v>
      </c>
      <c r="E130" s="44">
        <v>39629</v>
      </c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</row>
    <row r="131" spans="1:65" ht="15">
      <c r="A131" s="3"/>
      <c r="B131" s="15">
        <v>130</v>
      </c>
      <c r="C131" s="15">
        <f t="shared" si="27"/>
        <v>116</v>
      </c>
      <c r="D131" s="15">
        <f ca="1" t="shared" si="28"/>
        <v>0.509877256272512</v>
      </c>
      <c r="E131" s="44">
        <v>39630</v>
      </c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</row>
    <row r="132" spans="1:65" ht="15">
      <c r="A132" s="3"/>
      <c r="B132" s="15">
        <v>131</v>
      </c>
      <c r="C132" s="15">
        <f t="shared" si="27"/>
        <v>137</v>
      </c>
      <c r="D132" s="15">
        <f ca="1" t="shared" si="28"/>
        <v>0.43023092096835214</v>
      </c>
      <c r="E132" s="44">
        <v>39631</v>
      </c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</row>
    <row r="133" spans="1:65" ht="15">
      <c r="A133" s="3"/>
      <c r="B133" s="15">
        <v>132</v>
      </c>
      <c r="C133" s="15">
        <f t="shared" si="27"/>
        <v>197</v>
      </c>
      <c r="D133" s="15">
        <f ca="1" t="shared" si="28"/>
        <v>0.2362932138974161</v>
      </c>
      <c r="E133" s="44">
        <v>39632</v>
      </c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</row>
    <row r="134" spans="1:65" ht="15">
      <c r="A134" s="3"/>
      <c r="B134" s="15">
        <v>133</v>
      </c>
      <c r="C134" s="15">
        <f t="shared" si="27"/>
        <v>114</v>
      </c>
      <c r="D134" s="15">
        <f ca="1" t="shared" si="28"/>
        <v>0.5222244997556174</v>
      </c>
      <c r="E134" s="44">
        <v>39633</v>
      </c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</row>
    <row r="135" spans="1:65" ht="15">
      <c r="A135" s="3"/>
      <c r="B135" s="15">
        <v>134</v>
      </c>
      <c r="C135" s="15">
        <f t="shared" si="27"/>
        <v>236</v>
      </c>
      <c r="D135" s="15">
        <f ca="1" t="shared" si="28"/>
        <v>0.0625326273238942</v>
      </c>
      <c r="E135" s="44">
        <v>39634</v>
      </c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</row>
    <row r="136" spans="1:65" ht="15">
      <c r="A136" s="3"/>
      <c r="B136" s="15">
        <v>135</v>
      </c>
      <c r="C136" s="15">
        <f t="shared" si="27"/>
        <v>161</v>
      </c>
      <c r="D136" s="15">
        <f ca="1" t="shared" si="28"/>
        <v>0.3504515850715526</v>
      </c>
      <c r="E136" s="44">
        <v>39635</v>
      </c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</row>
    <row r="137" spans="1:65" ht="15">
      <c r="A137" s="3"/>
      <c r="B137" s="15">
        <v>136</v>
      </c>
      <c r="C137" s="15">
        <f t="shared" si="27"/>
        <v>103</v>
      </c>
      <c r="D137" s="15">
        <f ca="1" t="shared" si="28"/>
        <v>0.6068220988292303</v>
      </c>
      <c r="E137" s="44">
        <v>39636</v>
      </c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</row>
    <row r="138" spans="1:65" ht="15">
      <c r="A138" s="3"/>
      <c r="B138" s="15">
        <v>137</v>
      </c>
      <c r="C138" s="15">
        <f t="shared" si="27"/>
        <v>173</v>
      </c>
      <c r="D138" s="15">
        <f ca="1" t="shared" si="28"/>
        <v>0.317400899539132</v>
      </c>
      <c r="E138" s="44">
        <v>39637</v>
      </c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</row>
    <row r="139" spans="1:65" ht="15">
      <c r="A139" s="3"/>
      <c r="B139" s="15">
        <v>138</v>
      </c>
      <c r="C139" s="15">
        <f t="shared" si="27"/>
        <v>233</v>
      </c>
      <c r="D139" s="15">
        <f ca="1" t="shared" si="28"/>
        <v>0.07128147823548048</v>
      </c>
      <c r="E139" s="44">
        <v>39638</v>
      </c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</row>
    <row r="140" spans="1:65" ht="15">
      <c r="A140" s="3"/>
      <c r="B140" s="15">
        <v>139</v>
      </c>
      <c r="C140" s="15">
        <f t="shared" si="27"/>
        <v>232</v>
      </c>
      <c r="D140" s="15">
        <f ca="1" t="shared" si="28"/>
        <v>0.07897596732147427</v>
      </c>
      <c r="E140" s="44">
        <v>39639</v>
      </c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</row>
    <row r="141" spans="1:65" ht="15">
      <c r="A141" s="3"/>
      <c r="B141" s="15">
        <v>140</v>
      </c>
      <c r="C141" s="15">
        <f t="shared" si="27"/>
        <v>95</v>
      </c>
      <c r="D141" s="15">
        <f ca="1" t="shared" si="28"/>
        <v>0.6250680298247664</v>
      </c>
      <c r="E141" s="44">
        <v>39640</v>
      </c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</row>
    <row r="142" spans="1:65" ht="15">
      <c r="A142" s="3"/>
      <c r="B142" s="15">
        <v>141</v>
      </c>
      <c r="C142" s="15">
        <f t="shared" si="27"/>
        <v>87</v>
      </c>
      <c r="D142" s="15">
        <f ca="1" t="shared" si="28"/>
        <v>0.6672085200173032</v>
      </c>
      <c r="E142" s="44">
        <v>39641</v>
      </c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</row>
    <row r="143" spans="1:65" ht="15">
      <c r="A143" s="3"/>
      <c r="B143" s="15">
        <v>142</v>
      </c>
      <c r="C143" s="15">
        <f t="shared" si="27"/>
        <v>222</v>
      </c>
      <c r="D143" s="15">
        <f ca="1" t="shared" si="28"/>
        <v>0.12087100769665615</v>
      </c>
      <c r="E143" s="44">
        <v>39642</v>
      </c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</row>
    <row r="144" spans="1:65" ht="15">
      <c r="A144" s="3"/>
      <c r="B144" s="15">
        <v>143</v>
      </c>
      <c r="C144" s="15">
        <f t="shared" si="27"/>
        <v>178</v>
      </c>
      <c r="D144" s="15">
        <f ca="1" t="shared" si="28"/>
        <v>0.2915901804154839</v>
      </c>
      <c r="E144" s="44">
        <v>39643</v>
      </c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</row>
    <row r="145" spans="1:65" ht="15">
      <c r="A145" s="3"/>
      <c r="B145" s="15">
        <v>144</v>
      </c>
      <c r="C145" s="15">
        <f t="shared" si="27"/>
        <v>205</v>
      </c>
      <c r="D145" s="15">
        <f ca="1" t="shared" si="28"/>
        <v>0.19584065857868715</v>
      </c>
      <c r="E145" s="44">
        <v>39644</v>
      </c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</row>
    <row r="146" spans="1:65" ht="15">
      <c r="A146" s="3"/>
      <c r="B146" s="15">
        <v>145</v>
      </c>
      <c r="C146" s="15">
        <f t="shared" si="27"/>
        <v>86</v>
      </c>
      <c r="D146" s="15">
        <f ca="1" t="shared" si="28"/>
        <v>0.6713189943825864</v>
      </c>
      <c r="E146" s="44">
        <v>39645</v>
      </c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</row>
    <row r="147" spans="1:65" ht="15">
      <c r="A147" s="3"/>
      <c r="B147" s="15">
        <v>146</v>
      </c>
      <c r="C147" s="15">
        <f t="shared" si="27"/>
        <v>211</v>
      </c>
      <c r="D147" s="15">
        <f ca="1" t="shared" si="28"/>
        <v>0.17586798113056545</v>
      </c>
      <c r="E147" s="44">
        <v>39646</v>
      </c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</row>
    <row r="148" spans="1:65" ht="15">
      <c r="A148" s="3"/>
      <c r="B148" s="15">
        <v>147</v>
      </c>
      <c r="C148" s="15">
        <f t="shared" si="27"/>
        <v>78</v>
      </c>
      <c r="D148" s="15">
        <f ca="1" t="shared" si="28"/>
        <v>0.7173167174793273</v>
      </c>
      <c r="E148" s="44">
        <v>39647</v>
      </c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</row>
    <row r="149" spans="1:65" ht="15">
      <c r="A149" s="3"/>
      <c r="B149" s="15">
        <v>148</v>
      </c>
      <c r="C149" s="15">
        <f t="shared" si="27"/>
        <v>81</v>
      </c>
      <c r="D149" s="15">
        <f ca="1" t="shared" si="28"/>
        <v>0.704111058999481</v>
      </c>
      <c r="E149" s="44">
        <v>39648</v>
      </c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</row>
    <row r="150" spans="1:65" ht="15">
      <c r="A150" s="3"/>
      <c r="B150" s="15">
        <v>149</v>
      </c>
      <c r="C150" s="15">
        <f t="shared" si="27"/>
        <v>240</v>
      </c>
      <c r="D150" s="15">
        <f ca="1" t="shared" si="28"/>
        <v>0.0560216940929914</v>
      </c>
      <c r="E150" s="44">
        <v>39659</v>
      </c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</row>
    <row r="151" spans="1:65" ht="15">
      <c r="A151" s="3"/>
      <c r="B151" s="15">
        <v>150</v>
      </c>
      <c r="C151" s="15">
        <f t="shared" si="27"/>
        <v>239</v>
      </c>
      <c r="D151" s="15">
        <f ca="1" t="shared" si="28"/>
        <v>0.058471602359968955</v>
      </c>
      <c r="E151" s="44">
        <v>39660</v>
      </c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</row>
    <row r="152" spans="1:65" ht="15">
      <c r="A152" s="3"/>
      <c r="B152" s="15">
        <v>151</v>
      </c>
      <c r="C152" s="15">
        <f t="shared" si="27"/>
        <v>35</v>
      </c>
      <c r="D152" s="15">
        <f ca="1" t="shared" si="28"/>
        <v>0.8654365810644546</v>
      </c>
      <c r="E152" s="44">
        <v>39661</v>
      </c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</row>
    <row r="153" spans="1:65" ht="15">
      <c r="A153" s="3"/>
      <c r="B153" s="15">
        <v>152</v>
      </c>
      <c r="C153" s="15">
        <f t="shared" si="27"/>
        <v>2</v>
      </c>
      <c r="D153" s="15">
        <f ca="1" t="shared" si="28"/>
        <v>0.9875125475332924</v>
      </c>
      <c r="E153" s="44">
        <v>39662</v>
      </c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</row>
    <row r="154" spans="1:65" ht="15">
      <c r="A154" s="3"/>
      <c r="B154" s="15">
        <v>153</v>
      </c>
      <c r="C154" s="15">
        <f t="shared" si="27"/>
        <v>193</v>
      </c>
      <c r="D154" s="15">
        <f ca="1" t="shared" si="28"/>
        <v>0.2464451009297557</v>
      </c>
      <c r="E154" s="44">
        <v>39663</v>
      </c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</row>
    <row r="155" spans="1:65" ht="15">
      <c r="A155" s="3"/>
      <c r="B155" s="15">
        <v>154</v>
      </c>
      <c r="C155" s="15">
        <f t="shared" si="27"/>
        <v>216</v>
      </c>
      <c r="D155" s="15">
        <f ca="1" t="shared" si="28"/>
        <v>0.15701876835255657</v>
      </c>
      <c r="E155" s="44">
        <v>39664</v>
      </c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</row>
    <row r="156" spans="1:65" ht="15">
      <c r="A156" s="3"/>
      <c r="B156" s="15">
        <v>155</v>
      </c>
      <c r="C156" s="15">
        <f t="shared" si="27"/>
        <v>83</v>
      </c>
      <c r="D156" s="15">
        <f ca="1" t="shared" si="28"/>
        <v>0.6803398437220645</v>
      </c>
      <c r="E156" s="44">
        <v>39665</v>
      </c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</row>
    <row r="157" spans="1:65" ht="15">
      <c r="A157" s="3"/>
      <c r="B157" s="15">
        <v>156</v>
      </c>
      <c r="C157" s="15">
        <f t="shared" si="27"/>
        <v>20</v>
      </c>
      <c r="D157" s="15">
        <f ca="1" t="shared" si="28"/>
        <v>0.9321078073808184</v>
      </c>
      <c r="E157" s="44">
        <v>39666</v>
      </c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</row>
    <row r="158" spans="1:65" ht="15">
      <c r="A158" s="3"/>
      <c r="B158" s="15">
        <v>157</v>
      </c>
      <c r="C158" s="15">
        <f t="shared" si="27"/>
        <v>63</v>
      </c>
      <c r="D158" s="15">
        <f ca="1" t="shared" si="28"/>
        <v>0.7592517662902969</v>
      </c>
      <c r="E158" s="44">
        <v>39667</v>
      </c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</row>
    <row r="159" spans="1:65" ht="15">
      <c r="A159" s="3"/>
      <c r="B159" s="15">
        <v>158</v>
      </c>
      <c r="C159" s="15">
        <f t="shared" si="27"/>
        <v>48</v>
      </c>
      <c r="D159" s="15">
        <f ca="1" t="shared" si="28"/>
        <v>0.8092639076429062</v>
      </c>
      <c r="E159" s="44">
        <v>39668</v>
      </c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</row>
    <row r="160" spans="1:65" ht="15">
      <c r="A160" s="3"/>
      <c r="B160" s="15">
        <v>159</v>
      </c>
      <c r="C160" s="15">
        <f t="shared" si="27"/>
        <v>80</v>
      </c>
      <c r="D160" s="15">
        <f ca="1" t="shared" si="28"/>
        <v>0.7049068495464628</v>
      </c>
      <c r="E160" s="44">
        <v>39669</v>
      </c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</row>
    <row r="161" spans="1:65" ht="15">
      <c r="A161" s="3"/>
      <c r="B161" s="15">
        <v>160</v>
      </c>
      <c r="C161" s="15">
        <f t="shared" si="27"/>
        <v>253</v>
      </c>
      <c r="D161" s="15">
        <f ca="1" t="shared" si="28"/>
        <v>0.01148151401339459</v>
      </c>
      <c r="E161" s="44">
        <v>39670</v>
      </c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</row>
    <row r="162" spans="1:65" ht="15">
      <c r="A162" s="3"/>
      <c r="B162" s="15">
        <v>161</v>
      </c>
      <c r="C162" s="15">
        <f t="shared" si="27"/>
        <v>94</v>
      </c>
      <c r="D162" s="15">
        <f ca="1" t="shared" si="28"/>
        <v>0.6276914948187129</v>
      </c>
      <c r="E162" s="44">
        <v>39671</v>
      </c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</row>
    <row r="163" spans="1:65" ht="15">
      <c r="A163" s="3"/>
      <c r="B163" s="15">
        <v>162</v>
      </c>
      <c r="C163" s="15">
        <f t="shared" si="27"/>
        <v>228</v>
      </c>
      <c r="D163" s="15">
        <f ca="1" t="shared" si="28"/>
        <v>0.08984620046987946</v>
      </c>
      <c r="E163" s="44">
        <v>39672</v>
      </c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</row>
    <row r="164" spans="1:65" ht="15">
      <c r="A164" s="3"/>
      <c r="B164" s="15">
        <v>163</v>
      </c>
      <c r="C164" s="15">
        <f t="shared" si="27"/>
        <v>121</v>
      </c>
      <c r="D164" s="15">
        <f ca="1" t="shared" si="28"/>
        <v>0.4821596715295131</v>
      </c>
      <c r="E164" s="44">
        <v>39673</v>
      </c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</row>
    <row r="165" spans="1:65" ht="15">
      <c r="A165" s="3"/>
      <c r="B165" s="15">
        <v>164</v>
      </c>
      <c r="C165" s="15">
        <f t="shared" si="27"/>
        <v>91</v>
      </c>
      <c r="D165" s="15">
        <f ca="1" t="shared" si="28"/>
        <v>0.6316866787651945</v>
      </c>
      <c r="E165" s="44">
        <v>39674</v>
      </c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</row>
    <row r="166" spans="1:65" ht="15">
      <c r="A166" s="3"/>
      <c r="B166" s="15">
        <v>165</v>
      </c>
      <c r="C166" s="15">
        <f t="shared" si="27"/>
        <v>53</v>
      </c>
      <c r="D166" s="15">
        <f ca="1" t="shared" si="28"/>
        <v>0.7917739026113235</v>
      </c>
      <c r="E166" s="44">
        <v>39675</v>
      </c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</row>
    <row r="167" spans="1:65" ht="15">
      <c r="A167" s="3"/>
      <c r="B167" s="15">
        <v>166</v>
      </c>
      <c r="C167" s="15">
        <f t="shared" si="27"/>
        <v>221</v>
      </c>
      <c r="D167" s="15">
        <f ca="1" t="shared" si="28"/>
        <v>0.12686987466462085</v>
      </c>
      <c r="E167" s="44">
        <v>39676</v>
      </c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</row>
    <row r="168" spans="1:65" ht="15">
      <c r="A168" s="3"/>
      <c r="B168" s="15">
        <v>167</v>
      </c>
      <c r="C168" s="15">
        <f t="shared" si="27"/>
        <v>12</v>
      </c>
      <c r="D168" s="15">
        <f ca="1" t="shared" si="28"/>
        <v>0.9597577479568535</v>
      </c>
      <c r="E168" s="44">
        <v>39677</v>
      </c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</row>
    <row r="169" spans="1:65" ht="15">
      <c r="A169" s="3"/>
      <c r="B169" s="15">
        <v>168</v>
      </c>
      <c r="C169" s="15">
        <f t="shared" si="27"/>
        <v>24</v>
      </c>
      <c r="D169" s="15">
        <f ca="1" t="shared" si="28"/>
        <v>0.9174650330771303</v>
      </c>
      <c r="E169" s="44">
        <v>39678</v>
      </c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</row>
    <row r="170" spans="1:65" ht="15">
      <c r="A170" s="3"/>
      <c r="B170" s="15">
        <v>169</v>
      </c>
      <c r="C170" s="15">
        <f t="shared" si="27"/>
        <v>34</v>
      </c>
      <c r="D170" s="15">
        <f ca="1" t="shared" si="28"/>
        <v>0.8665539009888068</v>
      </c>
      <c r="E170" s="44">
        <v>39679</v>
      </c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</row>
    <row r="171" spans="1:65" ht="15">
      <c r="A171" s="3"/>
      <c r="B171" s="15">
        <v>170</v>
      </c>
      <c r="C171" s="15">
        <f t="shared" si="27"/>
        <v>145</v>
      </c>
      <c r="D171" s="15">
        <f ca="1" t="shared" si="28"/>
        <v>0.3993880763111637</v>
      </c>
      <c r="E171" s="44">
        <v>39680</v>
      </c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</row>
    <row r="172" spans="1:65" ht="15">
      <c r="A172" s="3"/>
      <c r="B172" s="15">
        <v>171</v>
      </c>
      <c r="C172" s="15">
        <f t="shared" si="27"/>
        <v>72</v>
      </c>
      <c r="D172" s="15">
        <f ca="1" t="shared" si="28"/>
        <v>0.7216823757563722</v>
      </c>
      <c r="E172" s="44">
        <v>39681</v>
      </c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</row>
    <row r="173" spans="1:65" ht="15">
      <c r="A173" s="3"/>
      <c r="B173" s="15">
        <v>172</v>
      </c>
      <c r="C173" s="15">
        <f t="shared" si="27"/>
        <v>234</v>
      </c>
      <c r="D173" s="15">
        <f ca="1" t="shared" si="28"/>
        <v>0.06851131357540408</v>
      </c>
      <c r="E173" s="44">
        <v>39682</v>
      </c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</row>
    <row r="174" spans="1:65" ht="15">
      <c r="A174" s="3"/>
      <c r="B174" s="15">
        <v>173</v>
      </c>
      <c r="C174" s="15">
        <f t="shared" si="27"/>
        <v>14</v>
      </c>
      <c r="D174" s="15">
        <f ca="1" t="shared" si="28"/>
        <v>0.9543873092608319</v>
      </c>
      <c r="E174" s="44">
        <v>39683</v>
      </c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</row>
    <row r="175" spans="1:65" ht="15">
      <c r="A175" s="3"/>
      <c r="B175" s="15">
        <v>174</v>
      </c>
      <c r="C175" s="15">
        <f t="shared" si="27"/>
        <v>212</v>
      </c>
      <c r="D175" s="15">
        <f ca="1" t="shared" si="28"/>
        <v>0.17447765952676275</v>
      </c>
      <c r="E175" s="44">
        <v>39684</v>
      </c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</row>
    <row r="176" spans="1:65" ht="15">
      <c r="A176" s="3"/>
      <c r="B176" s="15">
        <v>175</v>
      </c>
      <c r="C176" s="15">
        <f t="shared" si="27"/>
        <v>135</v>
      </c>
      <c r="D176" s="15">
        <f ca="1" t="shared" si="28"/>
        <v>0.45223636286710267</v>
      </c>
      <c r="E176" s="44">
        <v>39685</v>
      </c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</row>
    <row r="177" spans="1:65" ht="15">
      <c r="A177" s="3"/>
      <c r="B177" s="15">
        <v>176</v>
      </c>
      <c r="C177" s="15">
        <f t="shared" si="27"/>
        <v>138</v>
      </c>
      <c r="D177" s="15">
        <f ca="1" t="shared" si="28"/>
        <v>0.4298925656732473</v>
      </c>
      <c r="E177" s="44">
        <v>39686</v>
      </c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</row>
    <row r="178" spans="1:65" ht="15">
      <c r="A178" s="3"/>
      <c r="B178" s="15">
        <v>177</v>
      </c>
      <c r="C178" s="15">
        <f t="shared" si="27"/>
        <v>79</v>
      </c>
      <c r="D178" s="15">
        <f ca="1" t="shared" si="28"/>
        <v>0.7116858339719956</v>
      </c>
      <c r="E178" s="44">
        <v>39687</v>
      </c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</row>
    <row r="179" spans="1:65" ht="15">
      <c r="A179" s="3"/>
      <c r="B179" s="15">
        <v>178</v>
      </c>
      <c r="C179" s="15">
        <f t="shared" si="27"/>
        <v>128</v>
      </c>
      <c r="D179" s="15">
        <f ca="1" t="shared" si="28"/>
        <v>0.4680450747227338</v>
      </c>
      <c r="E179" s="44">
        <v>39688</v>
      </c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</row>
    <row r="180" spans="1:65" ht="15">
      <c r="A180" s="3"/>
      <c r="B180" s="15">
        <v>179</v>
      </c>
      <c r="C180" s="15">
        <f t="shared" si="27"/>
        <v>82</v>
      </c>
      <c r="D180" s="15">
        <f ca="1" t="shared" si="28"/>
        <v>0.6944742148207876</v>
      </c>
      <c r="E180" s="44">
        <v>39689</v>
      </c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</row>
    <row r="181" spans="1:65" ht="15">
      <c r="A181" s="3"/>
      <c r="B181" s="15">
        <v>180</v>
      </c>
      <c r="C181" s="15">
        <f t="shared" si="27"/>
        <v>244</v>
      </c>
      <c r="D181" s="15">
        <f ca="1" t="shared" si="28"/>
        <v>0.03273125006635702</v>
      </c>
      <c r="E181" s="44">
        <v>39690</v>
      </c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</row>
    <row r="182" spans="1:65" ht="15">
      <c r="A182" s="3"/>
      <c r="B182" s="15">
        <v>181</v>
      </c>
      <c r="C182" s="15">
        <f t="shared" si="27"/>
        <v>177</v>
      </c>
      <c r="D182" s="15">
        <f ca="1" t="shared" si="28"/>
        <v>0.29231537673091124</v>
      </c>
      <c r="E182" s="44">
        <v>39700</v>
      </c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</row>
    <row r="183" spans="1:65" ht="15">
      <c r="A183" s="3"/>
      <c r="B183" s="15">
        <v>182</v>
      </c>
      <c r="C183" s="15">
        <f t="shared" si="27"/>
        <v>5</v>
      </c>
      <c r="D183" s="15">
        <f ca="1" t="shared" si="28"/>
        <v>0.9820238317099683</v>
      </c>
      <c r="E183" s="44">
        <v>39701</v>
      </c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</row>
    <row r="184" spans="1:65" ht="15">
      <c r="A184" s="3"/>
      <c r="B184" s="15">
        <v>183</v>
      </c>
      <c r="C184" s="15">
        <f t="shared" si="27"/>
        <v>185</v>
      </c>
      <c r="D184" s="15">
        <f ca="1" t="shared" si="28"/>
        <v>0.2714863955614595</v>
      </c>
      <c r="E184" s="44">
        <v>39702</v>
      </c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</row>
    <row r="185" spans="1:65" ht="15">
      <c r="A185" s="3"/>
      <c r="B185" s="15">
        <v>184</v>
      </c>
      <c r="C185" s="15">
        <f t="shared" si="27"/>
        <v>255</v>
      </c>
      <c r="D185" s="15">
        <f ca="1" t="shared" si="28"/>
        <v>0.005480386961740358</v>
      </c>
      <c r="E185" s="44">
        <v>39703</v>
      </c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</row>
    <row r="186" spans="1:65" ht="15">
      <c r="A186" s="3"/>
      <c r="B186" s="15">
        <v>185</v>
      </c>
      <c r="C186" s="15">
        <f t="shared" si="27"/>
        <v>84</v>
      </c>
      <c r="D186" s="15">
        <f ca="1" t="shared" si="28"/>
        <v>0.679685869544965</v>
      </c>
      <c r="E186" s="44">
        <v>39704</v>
      </c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</row>
    <row r="187" spans="1:65" ht="15">
      <c r="A187" s="3"/>
      <c r="B187" s="15">
        <v>186</v>
      </c>
      <c r="C187" s="15">
        <f t="shared" si="27"/>
        <v>235</v>
      </c>
      <c r="D187" s="15">
        <f ca="1" t="shared" si="28"/>
        <v>0.06757639637676238</v>
      </c>
      <c r="E187" s="44">
        <v>39705</v>
      </c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</row>
    <row r="188" spans="1:65" ht="15">
      <c r="A188" s="3"/>
      <c r="B188" s="15">
        <v>187</v>
      </c>
      <c r="C188" s="15">
        <f t="shared" si="27"/>
        <v>105</v>
      </c>
      <c r="D188" s="15">
        <f ca="1" t="shared" si="28"/>
        <v>0.6052457421826303</v>
      </c>
      <c r="E188" s="44">
        <v>39706</v>
      </c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</row>
    <row r="189" spans="1:65" ht="15">
      <c r="A189" s="3"/>
      <c r="B189" s="15">
        <v>188</v>
      </c>
      <c r="C189" s="15">
        <f t="shared" si="27"/>
        <v>22</v>
      </c>
      <c r="D189" s="15">
        <f ca="1" t="shared" si="28"/>
        <v>0.9217852097727253</v>
      </c>
      <c r="E189" s="44">
        <v>39719</v>
      </c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</row>
    <row r="190" spans="1:65" ht="15">
      <c r="A190" s="3"/>
      <c r="B190" s="15">
        <v>189</v>
      </c>
      <c r="C190" s="15">
        <f t="shared" si="27"/>
        <v>237</v>
      </c>
      <c r="D190" s="15">
        <f ca="1" t="shared" si="28"/>
        <v>0.059575081075895486</v>
      </c>
      <c r="E190" s="44">
        <v>39720</v>
      </c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</row>
    <row r="191" spans="1:65" ht="15">
      <c r="A191" s="3"/>
      <c r="B191" s="15">
        <v>190</v>
      </c>
      <c r="C191" s="15">
        <f t="shared" si="27"/>
        <v>27</v>
      </c>
      <c r="D191" s="15">
        <f ca="1" t="shared" si="28"/>
        <v>0.9126502275243062</v>
      </c>
      <c r="E191" s="44">
        <v>39721</v>
      </c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</row>
    <row r="192" spans="1:65" ht="15">
      <c r="A192" s="3"/>
      <c r="B192" s="15">
        <v>191</v>
      </c>
      <c r="C192" s="15">
        <f t="shared" si="27"/>
        <v>100</v>
      </c>
      <c r="D192" s="15">
        <f ca="1" t="shared" si="28"/>
        <v>0.6123044709093648</v>
      </c>
      <c r="E192" s="44">
        <v>39722</v>
      </c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</row>
    <row r="193" spans="1:65" ht="15">
      <c r="A193" s="3"/>
      <c r="B193" s="15">
        <v>192</v>
      </c>
      <c r="C193" s="15">
        <f t="shared" si="27"/>
        <v>147</v>
      </c>
      <c r="D193" s="15">
        <f ca="1" t="shared" si="28"/>
        <v>0.39346102330704635</v>
      </c>
      <c r="E193" s="44">
        <v>39723</v>
      </c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</row>
    <row r="194" spans="1:65" ht="15">
      <c r="A194" s="3"/>
      <c r="B194" s="15">
        <v>193</v>
      </c>
      <c r="C194" s="15">
        <f aca="true" t="shared" si="29" ref="C194:C257">RANK(D194,$D$2:$D$257)</f>
        <v>231</v>
      </c>
      <c r="D194" s="15">
        <f aca="true" ca="1" t="shared" si="30" ref="D194:D257">RAND()</f>
        <v>0.07963199719593117</v>
      </c>
      <c r="E194" s="44">
        <v>39724</v>
      </c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</row>
    <row r="195" spans="1:65" ht="15">
      <c r="A195" s="3"/>
      <c r="B195" s="15">
        <v>194</v>
      </c>
      <c r="C195" s="15">
        <f t="shared" si="29"/>
        <v>117</v>
      </c>
      <c r="D195" s="15">
        <f ca="1" t="shared" si="30"/>
        <v>0.49860431102932434</v>
      </c>
      <c r="E195" s="44">
        <v>39725</v>
      </c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</row>
    <row r="196" spans="1:65" ht="15">
      <c r="A196" s="3"/>
      <c r="B196" s="15">
        <v>195</v>
      </c>
      <c r="C196" s="15">
        <f t="shared" si="29"/>
        <v>183</v>
      </c>
      <c r="D196" s="15">
        <f ca="1" t="shared" si="30"/>
        <v>0.275795388153969</v>
      </c>
      <c r="E196" s="44">
        <v>39726</v>
      </c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</row>
    <row r="197" spans="1:65" ht="15">
      <c r="A197" s="3"/>
      <c r="B197" s="15">
        <v>196</v>
      </c>
      <c r="C197" s="15">
        <f t="shared" si="29"/>
        <v>227</v>
      </c>
      <c r="D197" s="15">
        <f ca="1" t="shared" si="30"/>
        <v>0.09299555278671612</v>
      </c>
      <c r="E197" s="44">
        <v>39727</v>
      </c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</row>
    <row r="198" spans="1:65" ht="15">
      <c r="A198" s="3"/>
      <c r="B198" s="15">
        <v>197</v>
      </c>
      <c r="C198" s="15">
        <f t="shared" si="29"/>
        <v>208</v>
      </c>
      <c r="D198" s="15">
        <f ca="1" t="shared" si="30"/>
        <v>0.18717852081414854</v>
      </c>
      <c r="E198" s="44">
        <v>39728</v>
      </c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</row>
    <row r="199" spans="1:65" ht="15">
      <c r="A199" s="3"/>
      <c r="B199" s="15">
        <v>198</v>
      </c>
      <c r="C199" s="15">
        <f t="shared" si="29"/>
        <v>50</v>
      </c>
      <c r="D199" s="15">
        <f ca="1" t="shared" si="30"/>
        <v>0.801522926911252</v>
      </c>
      <c r="E199" s="44">
        <v>39729</v>
      </c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</row>
    <row r="200" spans="1:65" ht="15">
      <c r="A200" s="3"/>
      <c r="B200" s="15">
        <v>199</v>
      </c>
      <c r="C200" s="15">
        <f t="shared" si="29"/>
        <v>218</v>
      </c>
      <c r="D200" s="15">
        <f ca="1" t="shared" si="30"/>
        <v>0.14902801599596138</v>
      </c>
      <c r="E200" s="44">
        <v>39730</v>
      </c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</row>
    <row r="201" spans="1:65" ht="15">
      <c r="A201" s="3"/>
      <c r="B201" s="15">
        <v>200</v>
      </c>
      <c r="C201" s="15">
        <f t="shared" si="29"/>
        <v>56</v>
      </c>
      <c r="D201" s="15">
        <f ca="1" t="shared" si="30"/>
        <v>0.7838088671905803</v>
      </c>
      <c r="E201" s="44">
        <v>39731</v>
      </c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</row>
    <row r="202" spans="1:65" ht="15">
      <c r="A202" s="3"/>
      <c r="B202" s="15">
        <v>201</v>
      </c>
      <c r="C202" s="15">
        <f t="shared" si="29"/>
        <v>44</v>
      </c>
      <c r="D202" s="15">
        <f ca="1" t="shared" si="30"/>
        <v>0.8239784175255005</v>
      </c>
      <c r="E202" s="44">
        <v>39732</v>
      </c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</row>
    <row r="203" spans="1:65" ht="15">
      <c r="A203" s="3"/>
      <c r="B203" s="15">
        <v>202</v>
      </c>
      <c r="C203" s="15">
        <f t="shared" si="29"/>
        <v>10</v>
      </c>
      <c r="D203" s="15">
        <f ca="1" t="shared" si="30"/>
        <v>0.9682603865054784</v>
      </c>
      <c r="E203" s="44">
        <v>39733</v>
      </c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</row>
    <row r="204" spans="1:65" ht="15">
      <c r="A204" s="3"/>
      <c r="B204" s="15">
        <v>203</v>
      </c>
      <c r="C204" s="15">
        <f t="shared" si="29"/>
        <v>57</v>
      </c>
      <c r="D204" s="15">
        <f ca="1" t="shared" si="30"/>
        <v>0.7806895376571579</v>
      </c>
      <c r="E204" s="44">
        <v>39734</v>
      </c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</row>
    <row r="205" spans="1:65" ht="15">
      <c r="A205" s="3"/>
      <c r="B205" s="15">
        <v>204</v>
      </c>
      <c r="C205" s="15">
        <f t="shared" si="29"/>
        <v>243</v>
      </c>
      <c r="D205" s="15">
        <f ca="1" t="shared" si="30"/>
        <v>0.03766087872320867</v>
      </c>
      <c r="E205" s="44">
        <v>39735</v>
      </c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</row>
    <row r="206" spans="1:65" ht="15">
      <c r="A206" s="3"/>
      <c r="B206" s="15">
        <v>205</v>
      </c>
      <c r="C206" s="15">
        <f t="shared" si="29"/>
        <v>209</v>
      </c>
      <c r="D206" s="15">
        <f ca="1" t="shared" si="30"/>
        <v>0.18136664795181234</v>
      </c>
      <c r="E206" s="44">
        <v>39736</v>
      </c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</row>
    <row r="207" spans="1:65" ht="15">
      <c r="A207" s="3"/>
      <c r="B207" s="15">
        <v>206</v>
      </c>
      <c r="C207" s="15">
        <f t="shared" si="29"/>
        <v>179</v>
      </c>
      <c r="D207" s="15">
        <f ca="1" t="shared" si="30"/>
        <v>0.2912054852832062</v>
      </c>
      <c r="E207" s="44">
        <v>39747</v>
      </c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</row>
    <row r="208" spans="1:65" ht="15">
      <c r="A208" s="3"/>
      <c r="B208" s="15">
        <v>207</v>
      </c>
      <c r="C208" s="15">
        <f t="shared" si="29"/>
        <v>76</v>
      </c>
      <c r="D208" s="15">
        <f ca="1" t="shared" si="30"/>
        <v>0.718207357644626</v>
      </c>
      <c r="E208" s="44">
        <v>39748</v>
      </c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</row>
    <row r="209" spans="1:65" ht="15">
      <c r="A209" s="3"/>
      <c r="B209" s="15">
        <v>208</v>
      </c>
      <c r="C209" s="15">
        <f t="shared" si="29"/>
        <v>181</v>
      </c>
      <c r="D209" s="15">
        <f ca="1" t="shared" si="30"/>
        <v>0.2867901097952015</v>
      </c>
      <c r="E209" s="44">
        <v>39749</v>
      </c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</row>
    <row r="210" spans="1:65" ht="15">
      <c r="A210" s="3"/>
      <c r="B210" s="15">
        <v>209</v>
      </c>
      <c r="C210" s="15">
        <f t="shared" si="29"/>
        <v>141</v>
      </c>
      <c r="D210" s="15">
        <f ca="1" t="shared" si="30"/>
        <v>0.41186592110563347</v>
      </c>
      <c r="E210" s="44">
        <v>39750</v>
      </c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</row>
    <row r="211" spans="1:65" ht="15">
      <c r="A211" s="3"/>
      <c r="B211" s="15">
        <v>210</v>
      </c>
      <c r="C211" s="15">
        <f t="shared" si="29"/>
        <v>180</v>
      </c>
      <c r="D211" s="15">
        <f ca="1" t="shared" si="30"/>
        <v>0.289023325307481</v>
      </c>
      <c r="E211" s="44">
        <v>39751</v>
      </c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</row>
    <row r="212" spans="1:65" ht="15">
      <c r="A212" s="3"/>
      <c r="B212" s="15">
        <v>211</v>
      </c>
      <c r="C212" s="15">
        <f t="shared" si="29"/>
        <v>37</v>
      </c>
      <c r="D212" s="15">
        <f ca="1" t="shared" si="30"/>
        <v>0.8549778562944259</v>
      </c>
      <c r="E212" s="44">
        <v>39752</v>
      </c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</row>
    <row r="213" spans="1:65" ht="15">
      <c r="A213" s="3"/>
      <c r="B213" s="15">
        <v>212</v>
      </c>
      <c r="C213" s="15">
        <f t="shared" si="29"/>
        <v>241</v>
      </c>
      <c r="D213" s="15">
        <f ca="1" t="shared" si="30"/>
        <v>0.03827872615057393</v>
      </c>
      <c r="E213" s="44">
        <v>39753</v>
      </c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</row>
    <row r="214" spans="1:65" ht="15">
      <c r="A214" s="3"/>
      <c r="B214" s="15">
        <v>213</v>
      </c>
      <c r="C214" s="15">
        <f t="shared" si="29"/>
        <v>36</v>
      </c>
      <c r="D214" s="15">
        <f ca="1" t="shared" si="30"/>
        <v>0.8574025139576786</v>
      </c>
      <c r="E214" s="44">
        <v>39754</v>
      </c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</row>
    <row r="215" spans="1:65" ht="15">
      <c r="A215" s="3"/>
      <c r="B215" s="15">
        <v>214</v>
      </c>
      <c r="C215" s="15">
        <f t="shared" si="29"/>
        <v>97</v>
      </c>
      <c r="D215" s="15">
        <f ca="1" t="shared" si="30"/>
        <v>0.6222516002399492</v>
      </c>
      <c r="E215" s="44">
        <v>39755</v>
      </c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</row>
    <row r="216" spans="1:65" ht="15">
      <c r="A216" s="3"/>
      <c r="B216" s="15">
        <v>215</v>
      </c>
      <c r="C216" s="15">
        <f t="shared" si="29"/>
        <v>198</v>
      </c>
      <c r="D216" s="15">
        <f ca="1" t="shared" si="30"/>
        <v>0.23270478445252385</v>
      </c>
      <c r="E216" s="44">
        <v>39756</v>
      </c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</row>
    <row r="217" spans="1:65" ht="15">
      <c r="A217" s="3"/>
      <c r="B217" s="15">
        <v>216</v>
      </c>
      <c r="C217" s="15">
        <f t="shared" si="29"/>
        <v>159</v>
      </c>
      <c r="D217" s="15">
        <f ca="1" t="shared" si="30"/>
        <v>0.3583208789106098</v>
      </c>
      <c r="E217" s="44">
        <v>39757</v>
      </c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</row>
    <row r="218" spans="1:65" ht="15">
      <c r="A218" s="3"/>
      <c r="B218" s="15">
        <v>217</v>
      </c>
      <c r="C218" s="15">
        <f t="shared" si="29"/>
        <v>182</v>
      </c>
      <c r="D218" s="15">
        <f ca="1" t="shared" si="30"/>
        <v>0.2844659667978193</v>
      </c>
      <c r="E218" s="44">
        <v>39758</v>
      </c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</row>
    <row r="219" spans="1:65" ht="15">
      <c r="A219" s="3"/>
      <c r="B219" s="15">
        <v>218</v>
      </c>
      <c r="C219" s="15">
        <f t="shared" si="29"/>
        <v>252</v>
      </c>
      <c r="D219" s="15">
        <f ca="1" t="shared" si="30"/>
        <v>0.013212365933371384</v>
      </c>
      <c r="E219" s="44">
        <v>39759</v>
      </c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</row>
    <row r="220" spans="1:65" ht="15">
      <c r="A220" s="3"/>
      <c r="B220" s="15">
        <v>219</v>
      </c>
      <c r="C220" s="15">
        <f t="shared" si="29"/>
        <v>203</v>
      </c>
      <c r="D220" s="15">
        <f ca="1" t="shared" si="30"/>
        <v>0.204922357448992</v>
      </c>
      <c r="E220" s="44">
        <v>39760</v>
      </c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</row>
    <row r="221" spans="1:65" ht="15">
      <c r="A221" s="3"/>
      <c r="B221" s="15">
        <v>220</v>
      </c>
      <c r="C221" s="15">
        <f t="shared" si="29"/>
        <v>18</v>
      </c>
      <c r="D221" s="15">
        <f ca="1" t="shared" si="30"/>
        <v>0.9403795026007924</v>
      </c>
      <c r="E221" s="44">
        <v>39761</v>
      </c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</row>
    <row r="222" spans="1:65" ht="15">
      <c r="A222" s="3"/>
      <c r="B222" s="15">
        <v>221</v>
      </c>
      <c r="C222" s="15">
        <f t="shared" si="29"/>
        <v>111</v>
      </c>
      <c r="D222" s="15">
        <f ca="1" t="shared" si="30"/>
        <v>0.5473022893295874</v>
      </c>
      <c r="E222" s="44">
        <v>39768</v>
      </c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</row>
    <row r="223" spans="1:65" ht="15">
      <c r="A223" s="3"/>
      <c r="B223" s="15">
        <v>222</v>
      </c>
      <c r="C223" s="15">
        <f t="shared" si="29"/>
        <v>175</v>
      </c>
      <c r="D223" s="15">
        <f ca="1" t="shared" si="30"/>
        <v>0.3114536995775685</v>
      </c>
      <c r="E223" s="44">
        <v>39769</v>
      </c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</row>
    <row r="224" spans="1:65" ht="15">
      <c r="A224" s="3"/>
      <c r="B224" s="15">
        <v>223</v>
      </c>
      <c r="C224" s="15">
        <f t="shared" si="29"/>
        <v>134</v>
      </c>
      <c r="D224" s="15">
        <f ca="1" t="shared" si="30"/>
        <v>0.4546725648398162</v>
      </c>
      <c r="E224" s="44">
        <v>39770</v>
      </c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</row>
    <row r="225" spans="1:65" ht="15">
      <c r="A225" s="3"/>
      <c r="B225" s="15">
        <v>224</v>
      </c>
      <c r="C225" s="15">
        <f t="shared" si="29"/>
        <v>32</v>
      </c>
      <c r="D225" s="15">
        <f ca="1" t="shared" si="30"/>
        <v>0.8692132024831727</v>
      </c>
      <c r="E225" s="44">
        <v>39771</v>
      </c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</row>
    <row r="226" spans="1:65" ht="15">
      <c r="A226" s="3"/>
      <c r="B226" s="15">
        <v>225</v>
      </c>
      <c r="C226" s="15">
        <f t="shared" si="29"/>
        <v>33</v>
      </c>
      <c r="D226" s="15">
        <f ca="1" t="shared" si="30"/>
        <v>0.8677622272269456</v>
      </c>
      <c r="E226" s="44">
        <v>39772</v>
      </c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</row>
    <row r="227" spans="1:65" ht="15">
      <c r="A227" s="3"/>
      <c r="B227" s="15">
        <v>226</v>
      </c>
      <c r="C227" s="15">
        <f t="shared" si="29"/>
        <v>226</v>
      </c>
      <c r="D227" s="15">
        <f ca="1" t="shared" si="30"/>
        <v>0.09600390857736407</v>
      </c>
      <c r="E227" s="44">
        <v>39773</v>
      </c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</row>
    <row r="228" spans="1:65" ht="15">
      <c r="A228" s="3"/>
      <c r="B228" s="15">
        <v>227</v>
      </c>
      <c r="C228" s="15">
        <f t="shared" si="29"/>
        <v>238</v>
      </c>
      <c r="D228" s="15">
        <f ca="1" t="shared" si="30"/>
        <v>0.05917717261866784</v>
      </c>
      <c r="E228" s="44">
        <v>39774</v>
      </c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</row>
    <row r="229" spans="1:65" ht="15">
      <c r="A229" s="3"/>
      <c r="B229" s="15">
        <v>228</v>
      </c>
      <c r="C229" s="15">
        <f t="shared" si="29"/>
        <v>110</v>
      </c>
      <c r="D229" s="15">
        <f ca="1" t="shared" si="30"/>
        <v>0.5536952727026672</v>
      </c>
      <c r="E229" s="44">
        <v>39775</v>
      </c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</row>
    <row r="230" spans="1:65" ht="15">
      <c r="A230" s="3"/>
      <c r="B230" s="15">
        <v>229</v>
      </c>
      <c r="C230" s="15">
        <f t="shared" si="29"/>
        <v>190</v>
      </c>
      <c r="D230" s="15">
        <f ca="1" t="shared" si="30"/>
        <v>0.251356342612183</v>
      </c>
      <c r="E230" s="44">
        <v>39776</v>
      </c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</row>
    <row r="231" spans="1:65" ht="15">
      <c r="A231" s="3"/>
      <c r="B231" s="15">
        <v>230</v>
      </c>
      <c r="C231" s="15">
        <f t="shared" si="29"/>
        <v>254</v>
      </c>
      <c r="D231" s="15">
        <f ca="1" t="shared" si="30"/>
        <v>0.011292488289392555</v>
      </c>
      <c r="E231" s="44">
        <v>39777</v>
      </c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</row>
    <row r="232" spans="1:65" ht="15">
      <c r="A232" s="3"/>
      <c r="B232" s="15">
        <v>231</v>
      </c>
      <c r="C232" s="15">
        <f t="shared" si="29"/>
        <v>229</v>
      </c>
      <c r="D232" s="15">
        <f ca="1" t="shared" si="30"/>
        <v>0.08761441987769114</v>
      </c>
      <c r="E232" s="44">
        <v>39778</v>
      </c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</row>
    <row r="233" spans="1:65" ht="15">
      <c r="A233" s="3"/>
      <c r="B233" s="15">
        <v>232</v>
      </c>
      <c r="C233" s="15">
        <f t="shared" si="29"/>
        <v>92</v>
      </c>
      <c r="D233" s="15">
        <f ca="1" t="shared" si="30"/>
        <v>0.6303629228247449</v>
      </c>
      <c r="E233" s="44">
        <v>39779</v>
      </c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</row>
    <row r="234" spans="1:65" ht="15">
      <c r="A234" s="3"/>
      <c r="B234" s="15">
        <v>233</v>
      </c>
      <c r="C234" s="15">
        <f t="shared" si="29"/>
        <v>65</v>
      </c>
      <c r="D234" s="15">
        <f ca="1" t="shared" si="30"/>
        <v>0.75572325080507</v>
      </c>
      <c r="E234" s="44">
        <v>39780</v>
      </c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</row>
    <row r="235" spans="1:65" ht="15">
      <c r="A235" s="3"/>
      <c r="B235" s="15">
        <v>234</v>
      </c>
      <c r="C235" s="15">
        <f t="shared" si="29"/>
        <v>219</v>
      </c>
      <c r="D235" s="15">
        <f ca="1" t="shared" si="30"/>
        <v>0.14334181483894248</v>
      </c>
      <c r="E235" s="44">
        <v>39781</v>
      </c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</row>
    <row r="236" spans="1:65" ht="15">
      <c r="A236" s="3"/>
      <c r="B236" s="15">
        <v>235</v>
      </c>
      <c r="C236" s="15">
        <f t="shared" si="29"/>
        <v>46</v>
      </c>
      <c r="D236" s="15">
        <f ca="1" t="shared" si="30"/>
        <v>0.8173017406082517</v>
      </c>
      <c r="E236" s="44">
        <v>39782</v>
      </c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</row>
    <row r="237" spans="1:65" ht="15">
      <c r="A237" s="3"/>
      <c r="B237" s="15">
        <v>236</v>
      </c>
      <c r="C237" s="15">
        <f t="shared" si="29"/>
        <v>55</v>
      </c>
      <c r="D237" s="15">
        <f ca="1" t="shared" si="30"/>
        <v>0.78872530037397</v>
      </c>
      <c r="E237" s="44">
        <v>39783</v>
      </c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</row>
    <row r="238" spans="1:65" ht="15">
      <c r="A238" s="3"/>
      <c r="B238" s="15">
        <v>237</v>
      </c>
      <c r="C238" s="15">
        <f t="shared" si="29"/>
        <v>213</v>
      </c>
      <c r="D238" s="15">
        <f ca="1" t="shared" si="30"/>
        <v>0.1740598433709164</v>
      </c>
      <c r="E238" s="44">
        <v>39784</v>
      </c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</row>
    <row r="239" spans="1:65" ht="15">
      <c r="A239" s="3"/>
      <c r="B239" s="15">
        <v>238</v>
      </c>
      <c r="C239" s="15">
        <f t="shared" si="29"/>
        <v>54</v>
      </c>
      <c r="D239" s="15">
        <f ca="1" t="shared" si="30"/>
        <v>0.7900089666320707</v>
      </c>
      <c r="E239" s="44">
        <v>39785</v>
      </c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</row>
    <row r="240" spans="1:65" ht="15">
      <c r="A240" s="3"/>
      <c r="B240" s="15">
        <v>239</v>
      </c>
      <c r="C240" s="15">
        <f t="shared" si="29"/>
        <v>188</v>
      </c>
      <c r="D240" s="15">
        <f ca="1" t="shared" si="30"/>
        <v>0.25477025426503275</v>
      </c>
      <c r="E240" s="44">
        <v>39786</v>
      </c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</row>
    <row r="241" spans="1:65" ht="15">
      <c r="A241" s="3"/>
      <c r="B241" s="15">
        <v>240</v>
      </c>
      <c r="C241" s="15">
        <f t="shared" si="29"/>
        <v>23</v>
      </c>
      <c r="D241" s="15">
        <f ca="1" t="shared" si="30"/>
        <v>0.9180660317788483</v>
      </c>
      <c r="E241" s="44">
        <v>39787</v>
      </c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</row>
    <row r="242" spans="1:65" ht="15">
      <c r="A242" s="3"/>
      <c r="B242" s="15">
        <v>241</v>
      </c>
      <c r="C242" s="15">
        <f t="shared" si="29"/>
        <v>43</v>
      </c>
      <c r="D242" s="15">
        <f ca="1" t="shared" si="30"/>
        <v>0.8318763394801887</v>
      </c>
      <c r="E242" s="44">
        <v>39798</v>
      </c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</row>
    <row r="243" spans="1:65" ht="15">
      <c r="A243" s="3"/>
      <c r="B243" s="15">
        <v>242</v>
      </c>
      <c r="C243" s="15">
        <f t="shared" si="29"/>
        <v>13</v>
      </c>
      <c r="D243" s="15">
        <f ca="1" t="shared" si="30"/>
        <v>0.9547995038588306</v>
      </c>
      <c r="E243" s="44">
        <v>39799</v>
      </c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</row>
    <row r="244" spans="1:65" ht="15">
      <c r="A244" s="3"/>
      <c r="B244" s="15">
        <v>243</v>
      </c>
      <c r="C244" s="15">
        <f t="shared" si="29"/>
        <v>172</v>
      </c>
      <c r="D244" s="15">
        <f ca="1" t="shared" si="30"/>
        <v>0.3196149524043097</v>
      </c>
      <c r="E244" s="44">
        <v>39800</v>
      </c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</row>
    <row r="245" spans="1:65" ht="15">
      <c r="A245" s="3"/>
      <c r="B245" s="15">
        <v>244</v>
      </c>
      <c r="C245" s="15">
        <f t="shared" si="29"/>
        <v>251</v>
      </c>
      <c r="D245" s="15">
        <f ca="1" t="shared" si="30"/>
        <v>0.017760835532938835</v>
      </c>
      <c r="E245" s="44">
        <v>39801</v>
      </c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</row>
    <row r="246" spans="1:65" ht="15">
      <c r="A246" s="3"/>
      <c r="B246" s="15">
        <v>245</v>
      </c>
      <c r="C246" s="15">
        <f t="shared" si="29"/>
        <v>7</v>
      </c>
      <c r="D246" s="15">
        <f ca="1" t="shared" si="30"/>
        <v>0.9759466568417472</v>
      </c>
      <c r="E246" s="44">
        <v>39802</v>
      </c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</row>
    <row r="247" spans="1:65" ht="15">
      <c r="A247" s="3"/>
      <c r="B247" s="15">
        <v>246</v>
      </c>
      <c r="C247" s="15">
        <f t="shared" si="29"/>
        <v>140</v>
      </c>
      <c r="D247" s="15">
        <f ca="1" t="shared" si="30"/>
        <v>0.41373080554853203</v>
      </c>
      <c r="E247" s="44">
        <v>39803</v>
      </c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</row>
    <row r="248" spans="1:65" ht="15">
      <c r="A248" s="3"/>
      <c r="B248" s="15">
        <v>247</v>
      </c>
      <c r="C248" s="15">
        <f t="shared" si="29"/>
        <v>224</v>
      </c>
      <c r="D248" s="15">
        <f ca="1" t="shared" si="30"/>
        <v>0.10643432677704556</v>
      </c>
      <c r="E248" s="44">
        <v>39804</v>
      </c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</row>
    <row r="249" spans="1:65" ht="15">
      <c r="A249" s="3"/>
      <c r="B249" s="15">
        <v>248</v>
      </c>
      <c r="C249" s="15">
        <f t="shared" si="29"/>
        <v>29</v>
      </c>
      <c r="D249" s="15">
        <f ca="1" t="shared" si="30"/>
        <v>0.9069936443461073</v>
      </c>
      <c r="E249" s="44">
        <v>39805</v>
      </c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</row>
    <row r="250" spans="1:65" ht="15">
      <c r="A250" s="3"/>
      <c r="B250" s="15">
        <v>249</v>
      </c>
      <c r="C250" s="15">
        <f t="shared" si="29"/>
        <v>129</v>
      </c>
      <c r="D250" s="15">
        <f ca="1" t="shared" si="30"/>
        <v>0.4667244165058164</v>
      </c>
      <c r="E250" s="44">
        <v>39806</v>
      </c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</row>
    <row r="251" spans="1:65" ht="15">
      <c r="A251" s="3"/>
      <c r="B251" s="15">
        <v>250</v>
      </c>
      <c r="C251" s="15">
        <f t="shared" si="29"/>
        <v>136</v>
      </c>
      <c r="D251" s="15">
        <f ca="1" t="shared" si="30"/>
        <v>0.4321079979631026</v>
      </c>
      <c r="E251" s="44">
        <v>39807</v>
      </c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</row>
    <row r="252" spans="1:65" ht="15">
      <c r="A252" s="3"/>
      <c r="B252" s="15">
        <v>251</v>
      </c>
      <c r="C252" s="15">
        <f t="shared" si="29"/>
        <v>151</v>
      </c>
      <c r="D252" s="15">
        <f ca="1" t="shared" si="30"/>
        <v>0.38110735827705966</v>
      </c>
      <c r="E252" s="44">
        <v>39808</v>
      </c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</row>
    <row r="253" spans="1:65" ht="15">
      <c r="A253" s="3"/>
      <c r="B253" s="15">
        <v>252</v>
      </c>
      <c r="C253" s="15">
        <f t="shared" si="29"/>
        <v>195</v>
      </c>
      <c r="D253" s="15">
        <f ca="1" t="shared" si="30"/>
        <v>0.2432046978315654</v>
      </c>
      <c r="E253" s="44">
        <v>39809</v>
      </c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</row>
    <row r="254" spans="1:65" ht="15">
      <c r="A254" s="3"/>
      <c r="B254" s="15">
        <v>253</v>
      </c>
      <c r="C254" s="15">
        <f t="shared" si="29"/>
        <v>153</v>
      </c>
      <c r="D254" s="15">
        <f ca="1" t="shared" si="30"/>
        <v>0.3726897105283933</v>
      </c>
      <c r="E254" s="44">
        <v>39810</v>
      </c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</row>
    <row r="255" spans="1:65" ht="15">
      <c r="A255" s="3"/>
      <c r="B255" s="15">
        <v>254</v>
      </c>
      <c r="C255" s="15">
        <f t="shared" si="29"/>
        <v>206</v>
      </c>
      <c r="D255" s="15">
        <f ca="1" t="shared" si="30"/>
        <v>0.1936223745523311</v>
      </c>
      <c r="E255" s="44">
        <v>39811</v>
      </c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</row>
    <row r="256" spans="1:65" ht="15">
      <c r="A256" s="3"/>
      <c r="B256" s="15">
        <v>255</v>
      </c>
      <c r="C256" s="15">
        <f t="shared" si="29"/>
        <v>174</v>
      </c>
      <c r="D256" s="15">
        <f ca="1" t="shared" si="30"/>
        <v>0.3147385156273028</v>
      </c>
      <c r="E256" s="44">
        <v>39812</v>
      </c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</row>
    <row r="257" spans="1:65" ht="15">
      <c r="A257" s="3"/>
      <c r="B257" s="15">
        <v>256</v>
      </c>
      <c r="C257" s="15">
        <f t="shared" si="29"/>
        <v>256</v>
      </c>
      <c r="D257" s="15">
        <f ca="1" t="shared" si="30"/>
        <v>0.004214568741740088</v>
      </c>
      <c r="E257" s="44">
        <v>39813</v>
      </c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</row>
    <row r="258" spans="1:65" ht="15">
      <c r="A258" s="3"/>
      <c r="B258" s="3"/>
      <c r="C258" s="3"/>
      <c r="D258" s="3"/>
      <c r="E258" s="3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</row>
    <row r="259" spans="1:65" ht="15">
      <c r="A259" s="3"/>
      <c r="B259" s="3"/>
      <c r="C259" s="3"/>
      <c r="D259" s="3"/>
      <c r="E259" s="3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411"/>
  <sheetViews>
    <sheetView showGridLines="0" showRowColHeaders="0" tabSelected="1" showOutlineSymbols="0" zoomScalePageLayoutView="0" workbookViewId="0" topLeftCell="A1">
      <selection activeCell="E95" sqref="E95:F95"/>
    </sheetView>
  </sheetViews>
  <sheetFormatPr defaultColWidth="0" defaultRowHeight="12.75"/>
  <cols>
    <col min="1" max="1" width="1.57421875" style="2" customWidth="1"/>
    <col min="2" max="2" width="3.28125" style="1" customWidth="1"/>
    <col min="3" max="3" width="6.421875" style="1" customWidth="1"/>
    <col min="4" max="5" width="4.7109375" style="1" customWidth="1"/>
    <col min="6" max="6" width="6.421875" style="1" customWidth="1"/>
    <col min="7" max="7" width="4.7109375" style="1" customWidth="1"/>
    <col min="8" max="9" width="5.140625" style="1" customWidth="1"/>
    <col min="10" max="10" width="3.8515625" style="1" customWidth="1"/>
    <col min="11" max="11" width="4.7109375" style="1" customWidth="1"/>
    <col min="12" max="12" width="2.57421875" style="1" customWidth="1"/>
    <col min="13" max="13" width="7.140625" style="1" customWidth="1"/>
    <col min="14" max="14" width="6.421875" style="1" customWidth="1"/>
    <col min="15" max="16" width="4.7109375" style="1" customWidth="1"/>
    <col min="17" max="17" width="8.421875" style="1" customWidth="1"/>
    <col min="18" max="18" width="6.28125" style="1" customWidth="1"/>
    <col min="19" max="19" width="6.00390625" style="2" customWidth="1"/>
    <col min="20" max="30" width="6.00390625" style="3" hidden="1" customWidth="1"/>
    <col min="31" max="53" width="6.00390625" style="0" hidden="1" customWidth="1"/>
    <col min="54" max="82" width="6.00390625" style="10" hidden="1" customWidth="1"/>
    <col min="83" max="16384" width="6.00390625" style="0" hidden="1" customWidth="1"/>
  </cols>
  <sheetData>
    <row r="1" spans="2:18" ht="15">
      <c r="B1" s="84" t="s">
        <v>36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2:19" ht="15.75" customHeight="1">
      <c r="B2" s="106" t="s">
        <v>0</v>
      </c>
      <c r="C2" s="106"/>
      <c r="D2" s="106"/>
      <c r="M2" s="106" t="s">
        <v>1</v>
      </c>
      <c r="N2" s="106"/>
      <c r="O2" s="106"/>
      <c r="P2" s="106"/>
      <c r="S2" s="2" t="s">
        <v>32</v>
      </c>
    </row>
    <row r="3" spans="1:18" ht="15.75" customHeight="1">
      <c r="A3" s="6"/>
      <c r="B3" s="85" t="s">
        <v>25</v>
      </c>
      <c r="C3" s="86"/>
      <c r="D3" s="5"/>
      <c r="E3" s="5"/>
      <c r="F3" s="5"/>
      <c r="G3" s="5"/>
      <c r="H3" s="5" t="s">
        <v>9</v>
      </c>
      <c r="I3" s="5" t="s">
        <v>10</v>
      </c>
      <c r="J3" s="5"/>
      <c r="K3" s="5"/>
      <c r="L3" s="5"/>
      <c r="M3" s="5"/>
      <c r="N3" s="5"/>
      <c r="O3" s="5"/>
      <c r="P3" s="5" t="s">
        <v>11</v>
      </c>
      <c r="Q3" s="5" t="s">
        <v>12</v>
      </c>
      <c r="R3" s="5"/>
    </row>
    <row r="4" spans="1:18" ht="15.75" customHeight="1">
      <c r="A4" s="6"/>
      <c r="B4" s="87"/>
      <c r="C4" s="88"/>
      <c r="D4" s="5"/>
      <c r="E4" s="5"/>
      <c r="F4" s="5"/>
      <c r="G4" s="5"/>
      <c r="H4" s="5" t="s">
        <v>13</v>
      </c>
      <c r="I4" s="5" t="s">
        <v>31</v>
      </c>
      <c r="J4" s="5"/>
      <c r="K4" s="5"/>
      <c r="L4" s="5"/>
      <c r="M4" s="5"/>
      <c r="N4" s="5"/>
      <c r="O4" s="5"/>
      <c r="P4" s="5" t="s">
        <v>14</v>
      </c>
      <c r="Q4" s="5" t="s">
        <v>15</v>
      </c>
      <c r="R4" s="5"/>
    </row>
    <row r="5" spans="1:18" ht="15.75" customHeight="1">
      <c r="A5" s="6"/>
      <c r="B5" s="89"/>
      <c r="C5" s="90"/>
      <c r="D5" s="5"/>
      <c r="E5" s="5"/>
      <c r="F5" s="5"/>
      <c r="G5" s="5"/>
      <c r="H5" s="5" t="s">
        <v>16</v>
      </c>
      <c r="I5" s="5" t="s">
        <v>17</v>
      </c>
      <c r="J5" s="5"/>
      <c r="K5" s="5"/>
      <c r="L5" s="5"/>
      <c r="M5" s="5"/>
      <c r="N5" s="5" t="s">
        <v>34</v>
      </c>
      <c r="P5" s="5"/>
      <c r="Q5" s="5"/>
      <c r="R5" s="5"/>
    </row>
    <row r="6" spans="1:18" ht="15.75" customHeight="1">
      <c r="A6" s="11"/>
      <c r="B6" s="6" t="s">
        <v>2</v>
      </c>
      <c r="C6" s="28" t="s">
        <v>45</v>
      </c>
      <c r="D6" s="28"/>
      <c r="E6" s="28"/>
      <c r="F6" s="28"/>
      <c r="G6" s="28"/>
      <c r="H6" s="28"/>
      <c r="I6" s="28"/>
      <c r="J6" s="6"/>
      <c r="K6" s="6"/>
      <c r="L6" s="6"/>
      <c r="M6" s="6"/>
      <c r="N6" s="6"/>
      <c r="O6" s="6"/>
      <c r="P6" s="6"/>
      <c r="Q6" s="6"/>
      <c r="R6" s="6"/>
    </row>
    <row r="7" spans="1:18" ht="15.75" customHeight="1">
      <c r="A7" s="11"/>
      <c r="B7" s="30" t="s">
        <v>21</v>
      </c>
      <c r="C7" s="5" t="s">
        <v>43</v>
      </c>
      <c r="D7" s="5"/>
      <c r="G7" s="91">
        <f>G56</f>
        <v>1000</v>
      </c>
      <c r="H7" s="91"/>
      <c r="I7" s="91"/>
      <c r="J7" s="4"/>
      <c r="K7" s="4"/>
      <c r="L7" s="4"/>
      <c r="M7" s="81"/>
      <c r="N7" s="66"/>
      <c r="O7" s="66"/>
      <c r="P7" s="67"/>
      <c r="Q7" s="77"/>
      <c r="R7" s="68"/>
    </row>
    <row r="8" spans="1:18" ht="15.75" customHeight="1">
      <c r="A8" s="11"/>
      <c r="C8" s="91" t="str">
        <f>C57</f>
        <v>rentefod = </v>
      </c>
      <c r="D8" s="91"/>
      <c r="E8" s="91"/>
      <c r="G8" s="93" t="str">
        <f>G57</f>
        <v>4%</v>
      </c>
      <c r="H8" s="93"/>
      <c r="J8" s="93"/>
      <c r="K8" s="93"/>
      <c r="L8" s="50"/>
      <c r="M8" s="82" t="s">
        <v>39</v>
      </c>
      <c r="N8" s="107"/>
      <c r="O8" s="107"/>
      <c r="P8" s="107"/>
      <c r="Q8" s="107"/>
      <c r="R8" s="114"/>
    </row>
    <row r="9" spans="1:18" ht="15.75" customHeight="1" thickBot="1">
      <c r="A9" s="11"/>
      <c r="B9" s="30"/>
      <c r="C9" s="106" t="s">
        <v>44</v>
      </c>
      <c r="D9" s="106"/>
      <c r="E9" s="106"/>
      <c r="F9" s="106"/>
      <c r="G9" s="34">
        <f>G58</f>
        <v>11</v>
      </c>
      <c r="H9" s="6"/>
      <c r="I9" s="6"/>
      <c r="J9" s="6"/>
      <c r="K9" s="4"/>
      <c r="L9" s="63"/>
      <c r="M9" s="82" t="s">
        <v>39</v>
      </c>
      <c r="N9" s="108"/>
      <c r="O9" s="108"/>
      <c r="P9" s="108"/>
      <c r="Q9" s="108"/>
      <c r="R9" s="75"/>
    </row>
    <row r="10" spans="1:18" ht="15.75" customHeight="1" thickBot="1" thickTop="1">
      <c r="A10" s="11"/>
      <c r="B10" s="30"/>
      <c r="C10" s="107" t="s">
        <v>46</v>
      </c>
      <c r="D10" s="107"/>
      <c r="E10" s="107"/>
      <c r="F10" s="107"/>
      <c r="G10" s="108"/>
      <c r="H10" s="108"/>
      <c r="I10" s="108"/>
      <c r="J10" s="62"/>
      <c r="K10" s="62"/>
      <c r="L10" s="62"/>
      <c r="M10" s="69"/>
      <c r="N10" s="70"/>
      <c r="O10" s="71"/>
      <c r="P10" s="72"/>
      <c r="Q10" s="76"/>
      <c r="R10" s="73"/>
    </row>
    <row r="11" spans="1:18" ht="15.75" customHeight="1" thickTop="1">
      <c r="A11" s="11"/>
      <c r="B11" s="30"/>
      <c r="C11" s="64"/>
      <c r="D11" s="64"/>
      <c r="E11" s="31"/>
      <c r="F11" s="64"/>
      <c r="G11" s="64"/>
      <c r="H11" s="32"/>
      <c r="I11" s="33"/>
      <c r="J11" s="6"/>
      <c r="K11" s="4"/>
      <c r="L11" s="4"/>
      <c r="O11" s="6"/>
      <c r="Q11" s="29"/>
      <c r="R11" s="29"/>
    </row>
    <row r="12" spans="1:18" ht="15.75" customHeight="1">
      <c r="A12" s="11"/>
      <c r="B12" s="30" t="s">
        <v>22</v>
      </c>
      <c r="C12" s="5" t="s">
        <v>43</v>
      </c>
      <c r="D12" s="5"/>
      <c r="G12" s="91">
        <f>G61</f>
        <v>1200</v>
      </c>
      <c r="H12" s="91"/>
      <c r="I12" s="91"/>
      <c r="J12" s="4"/>
      <c r="K12" s="4"/>
      <c r="L12" s="4"/>
      <c r="M12" s="81"/>
      <c r="N12" s="66"/>
      <c r="O12" s="66"/>
      <c r="P12" s="67"/>
      <c r="Q12" s="77"/>
      <c r="R12" s="78"/>
    </row>
    <row r="13" spans="1:18" ht="15.75" customHeight="1">
      <c r="A13" s="11"/>
      <c r="C13" s="34" t="str">
        <f>C62</f>
        <v>rentefod = </v>
      </c>
      <c r="D13" s="34"/>
      <c r="G13" s="93" t="str">
        <f>G62</f>
        <v>3,5%</v>
      </c>
      <c r="H13" s="93"/>
      <c r="J13" s="93"/>
      <c r="K13" s="93"/>
      <c r="L13" s="50"/>
      <c r="M13" s="82" t="s">
        <v>39</v>
      </c>
      <c r="N13" s="107"/>
      <c r="O13" s="107"/>
      <c r="P13" s="107"/>
      <c r="Q13" s="107"/>
      <c r="R13" s="114"/>
    </row>
    <row r="14" spans="1:18" ht="15.75" customHeight="1" thickBot="1">
      <c r="A14" s="11"/>
      <c r="B14" s="30"/>
      <c r="C14" s="106" t="s">
        <v>44</v>
      </c>
      <c r="D14" s="106"/>
      <c r="E14" s="106"/>
      <c r="F14" s="106"/>
      <c r="G14" s="34">
        <f>G63</f>
        <v>8</v>
      </c>
      <c r="H14" s="6"/>
      <c r="I14" s="6"/>
      <c r="J14" s="6"/>
      <c r="K14" s="4"/>
      <c r="L14" s="63"/>
      <c r="M14" s="82" t="s">
        <v>39</v>
      </c>
      <c r="N14" s="108"/>
      <c r="O14" s="108"/>
      <c r="P14" s="108"/>
      <c r="Q14" s="108"/>
      <c r="R14" s="79"/>
    </row>
    <row r="15" spans="1:18" ht="15.75" customHeight="1" thickBot="1" thickTop="1">
      <c r="A15" s="11"/>
      <c r="B15" s="30"/>
      <c r="C15" s="107" t="s">
        <v>46</v>
      </c>
      <c r="D15" s="107"/>
      <c r="E15" s="107"/>
      <c r="F15" s="107"/>
      <c r="G15" s="108"/>
      <c r="H15" s="108"/>
      <c r="I15" s="108"/>
      <c r="J15" s="62"/>
      <c r="K15" s="62"/>
      <c r="L15" s="62"/>
      <c r="M15" s="69"/>
      <c r="N15" s="70"/>
      <c r="O15" s="71"/>
      <c r="P15" s="72"/>
      <c r="Q15" s="76"/>
      <c r="R15" s="80"/>
    </row>
    <row r="16" spans="1:19" ht="15.75" customHeight="1" thickTop="1">
      <c r="A16" s="11"/>
      <c r="B16" s="30"/>
      <c r="C16" s="34"/>
      <c r="D16" s="34"/>
      <c r="E16" s="34"/>
      <c r="F16" s="34"/>
      <c r="G16" s="74"/>
      <c r="H16" s="74"/>
      <c r="I16" s="74"/>
      <c r="J16" s="62"/>
      <c r="K16" s="62"/>
      <c r="L16" s="62"/>
      <c r="M16" s="62"/>
      <c r="N16" s="60"/>
      <c r="O16" s="61"/>
      <c r="P16" s="53"/>
      <c r="Q16" s="65"/>
      <c r="R16" s="4"/>
      <c r="S16" s="11"/>
    </row>
    <row r="17" spans="1:19" ht="15.75" customHeight="1" thickBot="1">
      <c r="A17" s="11"/>
      <c r="B17" s="6" t="s">
        <v>3</v>
      </c>
      <c r="C17" s="28" t="s">
        <v>38</v>
      </c>
      <c r="D17" s="28"/>
      <c r="E17" s="28"/>
      <c r="F17" s="28"/>
      <c r="G17" s="28"/>
      <c r="H17" s="28"/>
      <c r="I17" s="28"/>
      <c r="J17" s="6"/>
      <c r="K17" s="28"/>
      <c r="L17" s="28"/>
      <c r="M17" s="28"/>
      <c r="N17" s="28"/>
      <c r="O17" s="28"/>
      <c r="P17" s="28"/>
      <c r="Q17" s="28"/>
      <c r="R17" s="28"/>
      <c r="S17" s="11"/>
    </row>
    <row r="18" spans="1:19" ht="15.75" customHeight="1">
      <c r="A18" s="11"/>
      <c r="B18" s="30" t="s">
        <v>21</v>
      </c>
      <c r="C18" s="5" t="s">
        <v>37</v>
      </c>
      <c r="D18" s="5"/>
      <c r="E18" s="91">
        <f>E67</f>
        <v>1.0159722222222223</v>
      </c>
      <c r="F18" s="91"/>
      <c r="G18" s="91"/>
      <c r="H18" s="34"/>
      <c r="I18" s="5"/>
      <c r="J18" s="6"/>
      <c r="K18" s="4"/>
      <c r="L18" s="50"/>
      <c r="M18" s="96"/>
      <c r="N18" s="97"/>
      <c r="O18" s="97"/>
      <c r="P18" s="100"/>
      <c r="Q18" s="117"/>
      <c r="R18" s="118"/>
      <c r="S18" s="29"/>
    </row>
    <row r="19" spans="1:19" ht="15.75" customHeight="1" thickBot="1">
      <c r="A19" s="11"/>
      <c r="C19" s="5" t="str">
        <f>C68</f>
        <v>Beløb = </v>
      </c>
      <c r="D19" s="34"/>
      <c r="E19" s="105"/>
      <c r="F19" s="105"/>
      <c r="J19" s="30"/>
      <c r="K19" s="50"/>
      <c r="L19" s="50"/>
      <c r="M19" s="98"/>
      <c r="N19" s="99"/>
      <c r="O19" s="99"/>
      <c r="P19" s="101"/>
      <c r="Q19" s="112"/>
      <c r="R19" s="113"/>
      <c r="S19" s="11"/>
    </row>
    <row r="20" spans="1:19" ht="15.75" customHeight="1" thickTop="1">
      <c r="A20" s="11"/>
      <c r="B20" s="6"/>
      <c r="C20" s="5" t="str">
        <f>C69</f>
        <v>rentefod = </v>
      </c>
      <c r="D20" s="34"/>
      <c r="E20" s="34" t="str">
        <f>E69</f>
        <v>4,75%</v>
      </c>
      <c r="F20" s="34"/>
      <c r="G20" s="34"/>
      <c r="H20" s="6"/>
      <c r="I20" s="6"/>
      <c r="J20" s="6"/>
      <c r="K20" s="4"/>
      <c r="L20" s="63"/>
      <c r="M20" s="54"/>
      <c r="N20" s="102"/>
      <c r="O20" s="102"/>
      <c r="P20" s="55"/>
      <c r="Q20" s="103"/>
      <c r="R20" s="104"/>
      <c r="S20" s="11"/>
    </row>
    <row r="21" spans="1:19" ht="15.75" customHeight="1" thickBot="1">
      <c r="A21" s="11"/>
      <c r="B21" s="6"/>
      <c r="C21" s="5" t="str">
        <f>C70</f>
        <v>perioden er </v>
      </c>
      <c r="D21" s="34"/>
      <c r="E21" s="92">
        <f>E70</f>
        <v>39589</v>
      </c>
      <c r="F21" s="92"/>
      <c r="G21" s="31" t="s">
        <v>26</v>
      </c>
      <c r="H21" s="92">
        <f>H70</f>
        <v>39668</v>
      </c>
      <c r="I21" s="92"/>
      <c r="J21" s="92"/>
      <c r="K21" s="92"/>
      <c r="L21" s="62"/>
      <c r="M21" s="56"/>
      <c r="N21" s="57"/>
      <c r="O21" s="58"/>
      <c r="P21" s="59"/>
      <c r="Q21" s="94"/>
      <c r="R21" s="95"/>
      <c r="S21" s="11"/>
    </row>
    <row r="22" spans="1:19" ht="15.75" customHeight="1" thickBot="1">
      <c r="A22" s="11"/>
      <c r="B22" s="4"/>
      <c r="C22" s="4"/>
      <c r="D22" s="4"/>
      <c r="E22" s="4"/>
      <c r="F22" s="4"/>
      <c r="G22" s="4"/>
      <c r="H22" s="4"/>
      <c r="I22" s="4"/>
      <c r="J22" s="4"/>
      <c r="K22" s="30"/>
      <c r="L22" s="30"/>
      <c r="M22" s="35"/>
      <c r="N22" s="35"/>
      <c r="O22" s="35"/>
      <c r="P22" s="35"/>
      <c r="Q22" s="35"/>
      <c r="R22" s="35"/>
      <c r="S22" s="11"/>
    </row>
    <row r="23" spans="1:19" ht="15.75" customHeight="1">
      <c r="A23" s="11"/>
      <c r="B23" s="30" t="s">
        <v>22</v>
      </c>
      <c r="C23" s="5" t="s">
        <v>37</v>
      </c>
      <c r="D23" s="5"/>
      <c r="E23" s="91">
        <f>E72</f>
        <v>24.583333333333332</v>
      </c>
      <c r="F23" s="91"/>
      <c r="G23" s="91"/>
      <c r="H23" s="34"/>
      <c r="I23" s="5"/>
      <c r="J23" s="6"/>
      <c r="K23" s="4"/>
      <c r="L23" s="50"/>
      <c r="M23" s="96"/>
      <c r="N23" s="97"/>
      <c r="O23" s="97"/>
      <c r="P23" s="100"/>
      <c r="Q23" s="117"/>
      <c r="R23" s="118"/>
      <c r="S23" s="11"/>
    </row>
    <row r="24" spans="1:19" ht="15.75" customHeight="1" thickBot="1">
      <c r="A24" s="11"/>
      <c r="C24" s="5" t="str">
        <f>C73</f>
        <v>Beløb = </v>
      </c>
      <c r="D24" s="34"/>
      <c r="E24" s="105"/>
      <c r="F24" s="105"/>
      <c r="J24" s="30"/>
      <c r="K24" s="50"/>
      <c r="L24" s="50"/>
      <c r="M24" s="98"/>
      <c r="N24" s="99"/>
      <c r="O24" s="99"/>
      <c r="P24" s="101"/>
      <c r="Q24" s="112"/>
      <c r="R24" s="113"/>
      <c r="S24" s="11"/>
    </row>
    <row r="25" spans="1:19" ht="15.75" customHeight="1" thickTop="1">
      <c r="A25" s="11"/>
      <c r="B25" s="6"/>
      <c r="C25" s="5" t="str">
        <f>C74</f>
        <v>rentefod = </v>
      </c>
      <c r="D25" s="34"/>
      <c r="E25" s="34" t="str">
        <f>E74</f>
        <v>3%</v>
      </c>
      <c r="F25" s="34"/>
      <c r="G25" s="34"/>
      <c r="H25" s="6"/>
      <c r="I25" s="6"/>
      <c r="J25" s="6"/>
      <c r="K25" s="4"/>
      <c r="L25" s="63"/>
      <c r="M25" s="54"/>
      <c r="N25" s="102"/>
      <c r="O25" s="102"/>
      <c r="P25" s="55"/>
      <c r="Q25" s="103"/>
      <c r="R25" s="104"/>
      <c r="S25" s="11"/>
    </row>
    <row r="26" spans="1:19" ht="15.75" customHeight="1" thickBot="1">
      <c r="A26" s="11"/>
      <c r="B26" s="6"/>
      <c r="C26" s="5" t="str">
        <f>C75</f>
        <v>perioden er </v>
      </c>
      <c r="D26" s="34"/>
      <c r="E26" s="92">
        <f>E75</f>
        <v>39598</v>
      </c>
      <c r="F26" s="92"/>
      <c r="G26" s="31" t="s">
        <v>26</v>
      </c>
      <c r="H26" s="92">
        <f>H75</f>
        <v>39719</v>
      </c>
      <c r="I26" s="92"/>
      <c r="J26" s="92"/>
      <c r="K26" s="92"/>
      <c r="L26" s="62"/>
      <c r="M26" s="56"/>
      <c r="N26" s="57"/>
      <c r="O26" s="58"/>
      <c r="P26" s="59"/>
      <c r="Q26" s="94"/>
      <c r="R26" s="95"/>
      <c r="S26" s="11"/>
    </row>
    <row r="27" spans="1:19" ht="15.75" customHeight="1" thickBot="1">
      <c r="A27" s="1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35"/>
      <c r="N27" s="35"/>
      <c r="O27" s="35"/>
      <c r="P27" s="35"/>
      <c r="Q27" s="35"/>
      <c r="R27" s="35"/>
      <c r="S27" s="11"/>
    </row>
    <row r="28" spans="1:19" ht="15.75" customHeight="1">
      <c r="A28" s="11"/>
      <c r="B28" s="30" t="s">
        <v>23</v>
      </c>
      <c r="C28" s="5" t="s">
        <v>37</v>
      </c>
      <c r="D28" s="5"/>
      <c r="E28" s="91">
        <f>E77</f>
        <v>53.083333333333336</v>
      </c>
      <c r="F28" s="91"/>
      <c r="G28" s="91"/>
      <c r="H28" s="34"/>
      <c r="I28" s="5"/>
      <c r="J28" s="6"/>
      <c r="K28" s="4"/>
      <c r="L28" s="50"/>
      <c r="M28" s="96"/>
      <c r="N28" s="97"/>
      <c r="O28" s="97"/>
      <c r="P28" s="100"/>
      <c r="Q28" s="117"/>
      <c r="R28" s="118"/>
      <c r="S28" s="11"/>
    </row>
    <row r="29" spans="1:19" ht="15.75" customHeight="1" thickBot="1">
      <c r="A29" s="11"/>
      <c r="C29" s="5" t="str">
        <f>C78</f>
        <v>Beløb = </v>
      </c>
      <c r="D29" s="34"/>
      <c r="E29" s="105"/>
      <c r="F29" s="105"/>
      <c r="J29" s="30"/>
      <c r="K29" s="50"/>
      <c r="L29" s="50"/>
      <c r="M29" s="98"/>
      <c r="N29" s="99"/>
      <c r="O29" s="99"/>
      <c r="P29" s="101"/>
      <c r="Q29" s="112"/>
      <c r="R29" s="113"/>
      <c r="S29" s="11"/>
    </row>
    <row r="30" spans="1:19" ht="15.75" customHeight="1" thickTop="1">
      <c r="A30" s="11"/>
      <c r="B30" s="6"/>
      <c r="C30" s="5" t="str">
        <f>C79</f>
        <v>rentefod = </v>
      </c>
      <c r="D30" s="34"/>
      <c r="E30" s="34" t="str">
        <f>E79</f>
        <v>3,5%</v>
      </c>
      <c r="F30" s="34"/>
      <c r="G30" s="34"/>
      <c r="H30" s="6"/>
      <c r="I30" s="6"/>
      <c r="J30" s="6"/>
      <c r="K30" s="4"/>
      <c r="L30" s="63"/>
      <c r="M30" s="54"/>
      <c r="N30" s="102"/>
      <c r="O30" s="102"/>
      <c r="P30" s="55"/>
      <c r="Q30" s="103"/>
      <c r="R30" s="104"/>
      <c r="S30" s="11"/>
    </row>
    <row r="31" spans="1:19" ht="15.75" customHeight="1" thickBot="1">
      <c r="A31" s="11"/>
      <c r="B31" s="6"/>
      <c r="C31" s="5" t="str">
        <f>C80</f>
        <v>perioden er </v>
      </c>
      <c r="D31" s="34"/>
      <c r="E31" s="92">
        <f>E80</f>
        <v>39679</v>
      </c>
      <c r="F31" s="92"/>
      <c r="G31" s="31" t="s">
        <v>26</v>
      </c>
      <c r="H31" s="92">
        <f>H80</f>
        <v>39772</v>
      </c>
      <c r="I31" s="92"/>
      <c r="J31" s="92"/>
      <c r="K31" s="92"/>
      <c r="L31" s="62"/>
      <c r="M31" s="56"/>
      <c r="N31" s="57"/>
      <c r="O31" s="58"/>
      <c r="P31" s="59"/>
      <c r="Q31" s="94"/>
      <c r="R31" s="95"/>
      <c r="S31" s="11" t="s">
        <v>32</v>
      </c>
    </row>
    <row r="32" spans="1:19" ht="15.75" customHeight="1">
      <c r="A32" s="11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35"/>
      <c r="N32" s="35"/>
      <c r="O32" s="35"/>
      <c r="P32" s="35"/>
      <c r="Q32" s="35"/>
      <c r="R32" s="35"/>
      <c r="S32" s="11"/>
    </row>
    <row r="33" spans="1:19" ht="15.75" customHeight="1" thickBot="1">
      <c r="A33" s="11"/>
      <c r="B33" s="6" t="s">
        <v>4</v>
      </c>
      <c r="C33" s="28" t="s">
        <v>42</v>
      </c>
      <c r="D33" s="28"/>
      <c r="E33" s="28"/>
      <c r="F33" s="28"/>
      <c r="G33" s="28"/>
      <c r="H33" s="28"/>
      <c r="I33" s="28"/>
      <c r="J33" s="6"/>
      <c r="K33" s="6"/>
      <c r="L33" s="6"/>
      <c r="M33" s="6"/>
      <c r="N33" s="6"/>
      <c r="O33" s="6"/>
      <c r="P33" s="6"/>
      <c r="Q33" s="6"/>
      <c r="R33" s="6"/>
      <c r="S33" s="11"/>
    </row>
    <row r="34" spans="1:19" ht="15.75" customHeight="1">
      <c r="A34" s="11"/>
      <c r="B34" s="30" t="s">
        <v>21</v>
      </c>
      <c r="C34" s="5" t="s">
        <v>37</v>
      </c>
      <c r="D34" s="5"/>
      <c r="E34" s="91">
        <f>E83</f>
        <v>34.122569444444444</v>
      </c>
      <c r="F34" s="91"/>
      <c r="G34" s="91"/>
      <c r="H34" s="34"/>
      <c r="I34" s="5"/>
      <c r="J34" s="6"/>
      <c r="K34" s="4"/>
      <c r="L34" s="50"/>
      <c r="M34" s="96"/>
      <c r="N34" s="97"/>
      <c r="O34" s="97"/>
      <c r="P34" s="100"/>
      <c r="Q34" s="117"/>
      <c r="R34" s="118"/>
      <c r="S34" s="11"/>
    </row>
    <row r="35" spans="1:19" ht="15.75" customHeight="1">
      <c r="A35" s="11"/>
      <c r="C35" s="5" t="str">
        <f>C84</f>
        <v>Beløb = </v>
      </c>
      <c r="D35" s="34"/>
      <c r="E35" s="93">
        <f>E84</f>
        <v>2525</v>
      </c>
      <c r="F35" s="93"/>
      <c r="J35" s="30"/>
      <c r="K35" s="50"/>
      <c r="L35" s="50"/>
      <c r="M35" s="98"/>
      <c r="N35" s="99"/>
      <c r="O35" s="99"/>
      <c r="P35" s="101"/>
      <c r="Q35" s="112"/>
      <c r="R35" s="113"/>
      <c r="S35" s="11"/>
    </row>
    <row r="36" spans="1:19" ht="15.75" customHeight="1" thickBot="1">
      <c r="A36" s="11"/>
      <c r="B36" s="6"/>
      <c r="C36" s="5" t="str">
        <f>C85</f>
        <v>rentefod = </v>
      </c>
      <c r="D36" s="34"/>
      <c r="E36" s="83"/>
      <c r="F36" s="83"/>
      <c r="G36" s="34"/>
      <c r="H36" s="6"/>
      <c r="I36" s="6"/>
      <c r="J36" s="6"/>
      <c r="K36" s="4"/>
      <c r="L36" s="63"/>
      <c r="M36" s="54"/>
      <c r="N36" s="102"/>
      <c r="O36" s="102"/>
      <c r="P36" s="55"/>
      <c r="Q36" s="103"/>
      <c r="R36" s="104"/>
      <c r="S36" s="11"/>
    </row>
    <row r="37" spans="1:19" ht="15.75" customHeight="1" thickBot="1" thickTop="1">
      <c r="A37" s="11"/>
      <c r="B37" s="6"/>
      <c r="C37" s="5" t="str">
        <f>C86</f>
        <v>perioden er </v>
      </c>
      <c r="D37" s="34"/>
      <c r="E37" s="92">
        <f>E86</f>
        <v>39629</v>
      </c>
      <c r="F37" s="92"/>
      <c r="G37" s="31" t="s">
        <v>26</v>
      </c>
      <c r="H37" s="92">
        <f>H86</f>
        <v>39771</v>
      </c>
      <c r="I37" s="92"/>
      <c r="J37" s="92"/>
      <c r="K37" s="92"/>
      <c r="L37" s="62"/>
      <c r="M37" s="56"/>
      <c r="N37" s="57"/>
      <c r="O37" s="58"/>
      <c r="P37" s="59"/>
      <c r="Q37" s="94"/>
      <c r="R37" s="95"/>
      <c r="S37" s="11"/>
    </row>
    <row r="38" spans="1:19" ht="15.75" customHeight="1" thickBot="1">
      <c r="A38" s="1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35"/>
      <c r="N38" s="35"/>
      <c r="O38" s="35"/>
      <c r="P38" s="35"/>
      <c r="Q38" s="35"/>
      <c r="R38" s="35"/>
      <c r="S38" s="11"/>
    </row>
    <row r="39" spans="1:19" ht="15.75" customHeight="1">
      <c r="A39" s="11"/>
      <c r="B39" s="30" t="s">
        <v>22</v>
      </c>
      <c r="C39" s="28" t="s">
        <v>42</v>
      </c>
      <c r="D39" s="28"/>
      <c r="E39" s="28"/>
      <c r="F39" s="28"/>
      <c r="G39" s="28"/>
      <c r="H39" s="28"/>
      <c r="I39" s="28"/>
      <c r="J39" s="6"/>
      <c r="K39" s="6"/>
      <c r="L39" s="6"/>
      <c r="M39" s="96"/>
      <c r="N39" s="97"/>
      <c r="O39" s="97"/>
      <c r="P39" s="100"/>
      <c r="Q39" s="117"/>
      <c r="R39" s="118"/>
      <c r="S39" s="11"/>
    </row>
    <row r="40" spans="1:19" ht="15.75" customHeight="1">
      <c r="A40" s="11"/>
      <c r="B40" s="4"/>
      <c r="C40" s="5" t="str">
        <f>C88</f>
        <v>Rente =</v>
      </c>
      <c r="D40" s="5"/>
      <c r="E40" s="91">
        <f>E88</f>
        <v>65</v>
      </c>
      <c r="F40" s="91"/>
      <c r="G40" s="91"/>
      <c r="H40" s="34"/>
      <c r="I40" s="5"/>
      <c r="J40" s="30"/>
      <c r="K40" s="34"/>
      <c r="L40" s="34"/>
      <c r="M40" s="98"/>
      <c r="N40" s="99"/>
      <c r="O40" s="99"/>
      <c r="P40" s="101"/>
      <c r="Q40" s="112"/>
      <c r="R40" s="113"/>
      <c r="S40" s="11"/>
    </row>
    <row r="41" spans="1:19" ht="15.75" customHeight="1">
      <c r="A41" s="11"/>
      <c r="C41" s="5" t="str">
        <f>C89</f>
        <v>Beløb = </v>
      </c>
      <c r="D41" s="34"/>
      <c r="E41" s="93">
        <f>E89</f>
        <v>6500</v>
      </c>
      <c r="F41" s="93"/>
      <c r="J41" s="6"/>
      <c r="K41" s="51"/>
      <c r="L41" s="52"/>
      <c r="M41" s="54"/>
      <c r="N41" s="102"/>
      <c r="O41" s="102"/>
      <c r="P41" s="55"/>
      <c r="Q41" s="103"/>
      <c r="R41" s="104"/>
      <c r="S41" s="11"/>
    </row>
    <row r="42" spans="1:19" ht="15.75" customHeight="1" thickBot="1">
      <c r="A42" s="11"/>
      <c r="C42" s="5" t="str">
        <f>C90</f>
        <v>rentefod = </v>
      </c>
      <c r="D42" s="34"/>
      <c r="E42" s="83"/>
      <c r="F42" s="83"/>
      <c r="G42" s="34"/>
      <c r="H42" s="6"/>
      <c r="I42" s="6"/>
      <c r="J42" s="62"/>
      <c r="K42" s="51"/>
      <c r="L42" s="52"/>
      <c r="M42" s="56"/>
      <c r="N42" s="57"/>
      <c r="O42" s="58"/>
      <c r="P42" s="59"/>
      <c r="Q42" s="94"/>
      <c r="R42" s="95"/>
      <c r="S42" s="11"/>
    </row>
    <row r="43" spans="1:19" ht="15.75" customHeight="1" thickTop="1">
      <c r="A43" s="11"/>
      <c r="B43" s="4"/>
      <c r="C43" s="5" t="str">
        <f>C91</f>
        <v>perioden er </v>
      </c>
      <c r="D43" s="34"/>
      <c r="E43" s="92">
        <f>E91</f>
        <v>39459</v>
      </c>
      <c r="F43" s="92"/>
      <c r="G43" s="31" t="s">
        <v>26</v>
      </c>
      <c r="H43" s="92">
        <f>H91</f>
        <v>39580</v>
      </c>
      <c r="I43" s="92"/>
      <c r="J43" s="4"/>
      <c r="K43" s="4"/>
      <c r="L43" s="4"/>
      <c r="M43" s="4"/>
      <c r="N43" s="4"/>
      <c r="O43" s="4"/>
      <c r="P43" s="4"/>
      <c r="Q43" s="4"/>
      <c r="R43" s="4"/>
      <c r="S43" s="11"/>
    </row>
    <row r="44" spans="1:19" ht="15.75" customHeight="1" thickBot="1">
      <c r="A44" s="11"/>
      <c r="B44" s="4"/>
      <c r="C44" s="5"/>
      <c r="D44" s="34"/>
      <c r="E44" s="46"/>
      <c r="F44" s="46"/>
      <c r="G44" s="31"/>
      <c r="H44" s="46"/>
      <c r="I44" s="46"/>
      <c r="J44" s="4"/>
      <c r="K44" s="4"/>
      <c r="L44" s="4"/>
      <c r="M44" s="4"/>
      <c r="N44" s="4"/>
      <c r="O44" s="4"/>
      <c r="P44" s="4"/>
      <c r="Q44" s="4"/>
      <c r="R44" s="4"/>
      <c r="S44" s="11"/>
    </row>
    <row r="45" spans="1:19" ht="15.75" customHeight="1">
      <c r="A45" s="11"/>
      <c r="B45" s="30" t="s">
        <v>23</v>
      </c>
      <c r="C45" s="6" t="s">
        <v>37</v>
      </c>
      <c r="D45" s="6"/>
      <c r="E45" s="91">
        <f>E93</f>
        <v>57.50694444444444</v>
      </c>
      <c r="F45" s="91"/>
      <c r="G45" s="91"/>
      <c r="H45" s="34"/>
      <c r="I45" s="34"/>
      <c r="J45" s="6"/>
      <c r="K45" s="6"/>
      <c r="L45" s="6"/>
      <c r="M45" s="96"/>
      <c r="N45" s="97"/>
      <c r="O45" s="97"/>
      <c r="P45" s="100"/>
      <c r="Q45" s="117"/>
      <c r="R45" s="118"/>
      <c r="S45" s="11"/>
    </row>
    <row r="46" spans="1:19" ht="15.75" customHeight="1">
      <c r="A46" s="11"/>
      <c r="B46" s="4"/>
      <c r="C46" s="34" t="str">
        <f>C94</f>
        <v>Beløb = </v>
      </c>
      <c r="D46" s="34"/>
      <c r="E46" s="93">
        <f>E94</f>
        <v>6500</v>
      </c>
      <c r="F46" s="93"/>
      <c r="G46" s="34"/>
      <c r="H46" s="4"/>
      <c r="I46" s="6"/>
      <c r="J46" s="30"/>
      <c r="K46" s="34"/>
      <c r="L46" s="34"/>
      <c r="M46" s="98"/>
      <c r="N46" s="99"/>
      <c r="O46" s="99"/>
      <c r="P46" s="101"/>
      <c r="Q46" s="112"/>
      <c r="R46" s="113"/>
      <c r="S46" s="11"/>
    </row>
    <row r="47" spans="1:19" ht="15.75" customHeight="1" thickBot="1">
      <c r="A47" s="11"/>
      <c r="C47" s="34" t="str">
        <f>C95</f>
        <v>rentefod = </v>
      </c>
      <c r="D47" s="34"/>
      <c r="E47" s="109"/>
      <c r="F47" s="109"/>
      <c r="G47" s="34"/>
      <c r="H47" s="5"/>
      <c r="I47" s="5"/>
      <c r="J47" s="6"/>
      <c r="K47" s="51"/>
      <c r="L47" s="52"/>
      <c r="M47" s="54"/>
      <c r="N47" s="102"/>
      <c r="O47" s="102"/>
      <c r="P47" s="55"/>
      <c r="Q47" s="103"/>
      <c r="R47" s="104"/>
      <c r="S47" s="11"/>
    </row>
    <row r="48" spans="1:18" ht="15.75" customHeight="1" thickBot="1" thickTop="1">
      <c r="A48" s="11"/>
      <c r="C48" s="34" t="str">
        <f>C96</f>
        <v>perioden er </v>
      </c>
      <c r="D48" s="34"/>
      <c r="E48" s="92">
        <f>E96</f>
        <v>39661</v>
      </c>
      <c r="F48" s="92"/>
      <c r="G48" s="31" t="s">
        <v>26</v>
      </c>
      <c r="H48" s="92">
        <f>H96</f>
        <v>39754</v>
      </c>
      <c r="I48" s="92"/>
      <c r="J48" s="47"/>
      <c r="K48" s="51"/>
      <c r="L48" s="52"/>
      <c r="M48" s="56"/>
      <c r="N48" s="57"/>
      <c r="O48" s="58"/>
      <c r="P48" s="59"/>
      <c r="Q48" s="94"/>
      <c r="R48" s="95"/>
    </row>
    <row r="49" ht="15.75" customHeight="1"/>
    <row r="50" ht="15.75" customHeight="1">
      <c r="S50" s="11"/>
    </row>
    <row r="51" spans="1:19" ht="15.75" customHeight="1">
      <c r="A51" s="11"/>
      <c r="B51" s="115" t="s">
        <v>24</v>
      </c>
      <c r="C51" s="115"/>
      <c r="D51" s="115"/>
      <c r="E51" s="3"/>
      <c r="F51" s="3"/>
      <c r="G51" s="3"/>
      <c r="H51" s="3"/>
      <c r="I51" s="3"/>
      <c r="J51" s="3"/>
      <c r="K51" s="3"/>
      <c r="L51" s="3"/>
      <c r="M51" s="115" t="s">
        <v>1</v>
      </c>
      <c r="N51" s="115"/>
      <c r="O51" s="115"/>
      <c r="P51" s="115"/>
      <c r="Q51" s="2"/>
      <c r="R51" s="2"/>
      <c r="S51" s="11"/>
    </row>
    <row r="52" spans="1:24" ht="15.75" customHeight="1">
      <c r="A52" s="6"/>
      <c r="B52" s="85" t="s">
        <v>25</v>
      </c>
      <c r="C52" s="86"/>
      <c r="D52" s="5"/>
      <c r="E52" s="5"/>
      <c r="F52" s="5"/>
      <c r="G52" s="5"/>
      <c r="H52" s="5" t="s">
        <v>9</v>
      </c>
      <c r="I52" s="5" t="s">
        <v>10</v>
      </c>
      <c r="J52" s="5"/>
      <c r="K52" s="5"/>
      <c r="L52" s="5"/>
      <c r="M52" s="5"/>
      <c r="N52" s="5"/>
      <c r="O52" s="5"/>
      <c r="P52" s="5" t="s">
        <v>11</v>
      </c>
      <c r="Q52" s="5" t="s">
        <v>12</v>
      </c>
      <c r="R52" s="5"/>
      <c r="S52" s="11"/>
      <c r="X52" s="3">
        <f ca="1">ROUND((RAND()*(14-2)+3),0)</f>
        <v>11</v>
      </c>
    </row>
    <row r="53" spans="1:24" ht="15.75" customHeight="1">
      <c r="A53" s="6"/>
      <c r="B53" s="87"/>
      <c r="C53" s="88"/>
      <c r="D53" s="5"/>
      <c r="E53" s="5"/>
      <c r="F53" s="5"/>
      <c r="G53" s="5"/>
      <c r="H53" s="5" t="s">
        <v>13</v>
      </c>
      <c r="I53" s="5" t="s">
        <v>31</v>
      </c>
      <c r="J53" s="5"/>
      <c r="K53" s="5"/>
      <c r="L53" s="5"/>
      <c r="M53" s="5"/>
      <c r="N53" s="5"/>
      <c r="O53" s="5"/>
      <c r="P53" s="5" t="s">
        <v>14</v>
      </c>
      <c r="Q53" s="5" t="s">
        <v>15</v>
      </c>
      <c r="R53" s="5"/>
      <c r="X53" s="3">
        <f ca="1">ROUND((RAND()*(14-2)+3),0)</f>
        <v>8</v>
      </c>
    </row>
    <row r="54" spans="1:24" ht="15.75" customHeight="1">
      <c r="A54" s="6"/>
      <c r="B54" s="89"/>
      <c r="C54" s="90"/>
      <c r="D54" s="5"/>
      <c r="E54" s="5"/>
      <c r="F54" s="5"/>
      <c r="G54" s="5"/>
      <c r="H54" s="5" t="s">
        <v>16</v>
      </c>
      <c r="I54" s="5" t="s">
        <v>17</v>
      </c>
      <c r="J54" s="5"/>
      <c r="K54" s="5"/>
      <c r="L54" s="5"/>
      <c r="M54" s="5"/>
      <c r="N54" s="5" t="s">
        <v>34</v>
      </c>
      <c r="P54" s="5"/>
      <c r="Q54" s="5"/>
      <c r="R54" s="5"/>
      <c r="S54" s="11"/>
      <c r="X54" s="3">
        <f ca="1">ROUND((RAND()*(14-2)+3),0)</f>
        <v>10</v>
      </c>
    </row>
    <row r="55" spans="1:19" ht="15.75" customHeight="1">
      <c r="A55" s="11"/>
      <c r="B55" s="6" t="s">
        <v>2</v>
      </c>
      <c r="C55" s="28" t="s">
        <v>45</v>
      </c>
      <c r="D55" s="28"/>
      <c r="E55" s="28"/>
      <c r="F55" s="28"/>
      <c r="G55" s="28"/>
      <c r="H55" s="28"/>
      <c r="I55" s="28"/>
      <c r="J55" s="6"/>
      <c r="K55" s="6"/>
      <c r="L55" s="6"/>
      <c r="M55" s="6"/>
      <c r="N55" s="6"/>
      <c r="O55" s="6"/>
      <c r="P55" s="6"/>
      <c r="Q55" s="6"/>
      <c r="R55" s="6"/>
      <c r="S55" s="11"/>
    </row>
    <row r="56" spans="1:19" ht="15.75" customHeight="1">
      <c r="A56" s="11"/>
      <c r="B56" s="30" t="s">
        <v>21</v>
      </c>
      <c r="C56" s="5" t="s">
        <v>43</v>
      </c>
      <c r="D56" s="5"/>
      <c r="G56" s="91">
        <f>Ark1!Z7</f>
        <v>1000</v>
      </c>
      <c r="H56" s="91"/>
      <c r="I56" s="91"/>
      <c r="J56" s="4"/>
      <c r="K56" s="4"/>
      <c r="L56" s="4"/>
      <c r="M56" s="81"/>
      <c r="N56" s="66"/>
      <c r="O56" s="66"/>
      <c r="P56" s="67"/>
      <c r="Q56" s="77"/>
      <c r="R56" s="68"/>
      <c r="S56" s="11"/>
    </row>
    <row r="57" spans="1:20" ht="15.75" customHeight="1">
      <c r="A57" s="11"/>
      <c r="C57" s="34" t="str">
        <f>Ark1!AC8</f>
        <v>rentefod = </v>
      </c>
      <c r="D57" s="34"/>
      <c r="G57" s="93" t="str">
        <f>Ark1!AD7&amp;Ark1!AE7</f>
        <v>4%</v>
      </c>
      <c r="H57" s="93"/>
      <c r="J57" s="93"/>
      <c r="K57" s="93"/>
      <c r="L57" s="50"/>
      <c r="M57" s="82" t="s">
        <v>39</v>
      </c>
      <c r="N57" s="107" t="str">
        <f>"(1 +1/100 * "&amp;Ark1!AD7&amp;" ^ "&amp;G58&amp;") * "&amp;Ark1!Z7</f>
        <v>(1 +1/100 * 4 ^ 11) * 1000</v>
      </c>
      <c r="O57" s="107"/>
      <c r="P57" s="107"/>
      <c r="Q57" s="107"/>
      <c r="R57" s="114"/>
      <c r="S57" s="11"/>
      <c r="T57" s="3" t="s">
        <v>32</v>
      </c>
    </row>
    <row r="58" spans="1:19" ht="15.75" customHeight="1" thickBot="1">
      <c r="A58" s="11"/>
      <c r="B58" s="30"/>
      <c r="C58" s="106" t="s">
        <v>44</v>
      </c>
      <c r="D58" s="106"/>
      <c r="E58" s="106"/>
      <c r="F58" s="106"/>
      <c r="G58" s="34">
        <f>X52</f>
        <v>11</v>
      </c>
      <c r="H58" s="6"/>
      <c r="I58" s="6"/>
      <c r="J58" s="6"/>
      <c r="K58" s="4"/>
      <c r="L58" s="63"/>
      <c r="M58" s="82" t="s">
        <v>39</v>
      </c>
      <c r="N58" s="108">
        <f>((1+1/100*Ark1!AD7)^X52)*Ark1!Z7</f>
        <v>1539.4540563150783</v>
      </c>
      <c r="O58" s="108"/>
      <c r="P58" s="108"/>
      <c r="Q58" s="108"/>
      <c r="R58" s="75"/>
      <c r="S58" s="11"/>
    </row>
    <row r="59" spans="1:18" ht="15.75" customHeight="1" thickBot="1" thickTop="1">
      <c r="A59" s="11"/>
      <c r="B59" s="30"/>
      <c r="C59" s="107" t="s">
        <v>46</v>
      </c>
      <c r="D59" s="107"/>
      <c r="E59" s="107"/>
      <c r="F59" s="107"/>
      <c r="G59" s="108">
        <f>N58</f>
        <v>1539.4540563150783</v>
      </c>
      <c r="H59" s="108"/>
      <c r="I59" s="108"/>
      <c r="J59" s="62"/>
      <c r="K59" s="62"/>
      <c r="L59" s="62"/>
      <c r="M59" s="69"/>
      <c r="N59" s="70"/>
      <c r="O59" s="71"/>
      <c r="P59" s="72"/>
      <c r="Q59" s="76"/>
      <c r="R59" s="73"/>
    </row>
    <row r="60" spans="1:18" ht="15.75" customHeight="1" thickTop="1">
      <c r="A60" s="11"/>
      <c r="B60" s="30"/>
      <c r="C60" s="64"/>
      <c r="D60" s="64"/>
      <c r="E60" s="31"/>
      <c r="F60" s="64"/>
      <c r="G60" s="64"/>
      <c r="H60" s="32"/>
      <c r="I60" s="33"/>
      <c r="J60" s="6"/>
      <c r="K60" s="4"/>
      <c r="L60" s="4"/>
      <c r="O60" s="6"/>
      <c r="Q60" s="29"/>
      <c r="R60" s="29"/>
    </row>
    <row r="61" spans="1:18" ht="15.75" customHeight="1">
      <c r="A61" s="11"/>
      <c r="B61" s="30" t="s">
        <v>22</v>
      </c>
      <c r="C61" s="5" t="s">
        <v>43</v>
      </c>
      <c r="D61" s="5"/>
      <c r="G61" s="91">
        <f>Ark1!Z6</f>
        <v>1200</v>
      </c>
      <c r="H61" s="91"/>
      <c r="I61" s="91"/>
      <c r="J61" s="4"/>
      <c r="K61" s="4"/>
      <c r="L61" s="4"/>
      <c r="M61" s="81"/>
      <c r="N61" s="66"/>
      <c r="O61" s="66"/>
      <c r="P61" s="67"/>
      <c r="Q61" s="77"/>
      <c r="R61" s="78"/>
    </row>
    <row r="62" spans="1:18" ht="15">
      <c r="A62" s="11"/>
      <c r="C62" s="34" t="str">
        <f>Ark1!AC13</f>
        <v>rentefod = </v>
      </c>
      <c r="D62" s="34"/>
      <c r="G62" s="93" t="str">
        <f>Ark1!AD6&amp;Ark1!AE6</f>
        <v>3,5%</v>
      </c>
      <c r="H62" s="93"/>
      <c r="J62" s="93"/>
      <c r="K62" s="93"/>
      <c r="L62" s="50"/>
      <c r="M62" s="82" t="s">
        <v>39</v>
      </c>
      <c r="N62" s="107" t="str">
        <f>"(1 +1/100 * "&amp;Ark1!AD6&amp;" ^ "&amp;G63&amp;") * "&amp;Ark1!Z6</f>
        <v>(1 +1/100 * 3,5 ^ 8) * 1200</v>
      </c>
      <c r="O62" s="107"/>
      <c r="P62" s="107"/>
      <c r="Q62" s="107"/>
      <c r="R62" s="114"/>
    </row>
    <row r="63" spans="1:18" ht="15.75" thickBot="1">
      <c r="A63" s="11"/>
      <c r="B63" s="30"/>
      <c r="C63" s="106" t="s">
        <v>44</v>
      </c>
      <c r="D63" s="106"/>
      <c r="E63" s="106"/>
      <c r="F63" s="106"/>
      <c r="G63" s="34">
        <f>X53</f>
        <v>8</v>
      </c>
      <c r="H63" s="6"/>
      <c r="I63" s="6"/>
      <c r="J63" s="6"/>
      <c r="K63" s="4"/>
      <c r="L63" s="63"/>
      <c r="M63" s="82" t="s">
        <v>39</v>
      </c>
      <c r="N63" s="108">
        <f>((1+1/100*Ark1!AD6)^X53)*Ark1!Z6</f>
        <v>1580.1708443560835</v>
      </c>
      <c r="O63" s="108"/>
      <c r="P63" s="108"/>
      <c r="Q63" s="108"/>
      <c r="R63" s="79"/>
    </row>
    <row r="64" spans="1:97" ht="16.5" thickBot="1" thickTop="1">
      <c r="A64" s="11"/>
      <c r="B64" s="30"/>
      <c r="C64" s="107" t="s">
        <v>46</v>
      </c>
      <c r="D64" s="107"/>
      <c r="E64" s="107"/>
      <c r="F64" s="107"/>
      <c r="G64" s="108">
        <f>N63</f>
        <v>1580.1708443560835</v>
      </c>
      <c r="H64" s="108"/>
      <c r="I64" s="108"/>
      <c r="J64" s="62"/>
      <c r="K64" s="62"/>
      <c r="L64" s="62"/>
      <c r="M64" s="69"/>
      <c r="N64" s="70"/>
      <c r="O64" s="71"/>
      <c r="P64" s="72"/>
      <c r="Q64" s="76"/>
      <c r="R64" s="80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</row>
    <row r="65" spans="1:97" ht="15.75" thickTop="1">
      <c r="A65" s="11"/>
      <c r="B65" s="30"/>
      <c r="C65" s="34"/>
      <c r="D65" s="34"/>
      <c r="E65" s="34"/>
      <c r="F65" s="34"/>
      <c r="G65" s="74"/>
      <c r="H65" s="74"/>
      <c r="I65" s="74"/>
      <c r="J65" s="62"/>
      <c r="K65" s="62"/>
      <c r="L65" s="62"/>
      <c r="M65" s="62"/>
      <c r="N65" s="60"/>
      <c r="O65" s="61"/>
      <c r="P65" s="53"/>
      <c r="Q65" s="65"/>
      <c r="R65" s="4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</row>
    <row r="66" spans="1:97" ht="15.75" thickBot="1">
      <c r="A66" s="11"/>
      <c r="B66" s="6" t="s">
        <v>3</v>
      </c>
      <c r="C66" s="28" t="s">
        <v>38</v>
      </c>
      <c r="D66" s="28"/>
      <c r="E66" s="28"/>
      <c r="F66" s="28"/>
      <c r="G66" s="28"/>
      <c r="H66" s="28"/>
      <c r="I66" s="28"/>
      <c r="J66" s="6"/>
      <c r="K66" s="28"/>
      <c r="L66" s="28"/>
      <c r="M66" s="28"/>
      <c r="N66" s="28"/>
      <c r="O66" s="28"/>
      <c r="P66" s="28"/>
      <c r="Q66" s="28"/>
      <c r="R66" s="28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</row>
    <row r="67" spans="1:97" ht="15.75" thickBot="1">
      <c r="A67" s="11"/>
      <c r="B67" s="30" t="s">
        <v>21</v>
      </c>
      <c r="C67" s="5" t="s">
        <v>37</v>
      </c>
      <c r="D67" s="5"/>
      <c r="E67" s="91">
        <f>Ark1!AK8</f>
        <v>1.0159722222222223</v>
      </c>
      <c r="F67" s="91"/>
      <c r="G67" s="91"/>
      <c r="H67" s="34"/>
      <c r="I67" s="5"/>
      <c r="J67" s="6"/>
      <c r="K67" s="4"/>
      <c r="L67" s="50"/>
      <c r="M67" s="96">
        <f>Ark1!AK8</f>
        <v>1.0159722222222223</v>
      </c>
      <c r="N67" s="97"/>
      <c r="O67" s="97"/>
      <c r="P67" s="100" t="s">
        <v>39</v>
      </c>
      <c r="Q67" s="110" t="str">
        <f>" K "&amp;" * "&amp;Ark1!AD8&amp;" * "&amp;Ark1!AI8</f>
        <v> K  * 4,75 * 77</v>
      </c>
      <c r="R67" s="111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</row>
    <row r="68" spans="1:97" ht="15.75" thickBot="1">
      <c r="A68" s="11"/>
      <c r="C68" s="34" t="str">
        <f>Ark1!Y8</f>
        <v>Beløb = </v>
      </c>
      <c r="D68" s="34"/>
      <c r="E68" s="105">
        <f>Ark1!Z8</f>
        <v>100</v>
      </c>
      <c r="F68" s="105"/>
      <c r="J68" s="30"/>
      <c r="K68" s="50"/>
      <c r="L68" s="50"/>
      <c r="M68" s="98"/>
      <c r="N68" s="99"/>
      <c r="O68" s="99"/>
      <c r="P68" s="101"/>
      <c r="Q68" s="112" t="s">
        <v>30</v>
      </c>
      <c r="R68" s="113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</row>
    <row r="69" spans="1:97" ht="15.75" thickTop="1">
      <c r="A69" s="11"/>
      <c r="B69" s="6"/>
      <c r="C69" s="34" t="str">
        <f>Ark1!AC8</f>
        <v>rentefod = </v>
      </c>
      <c r="D69" s="34"/>
      <c r="E69" s="34" t="str">
        <f>Ark1!AD8&amp;Ark1!AE8</f>
        <v>4,75%</v>
      </c>
      <c r="F69" s="34"/>
      <c r="G69" s="34"/>
      <c r="H69" s="6"/>
      <c r="I69" s="6"/>
      <c r="J69" s="6"/>
      <c r="K69" s="4"/>
      <c r="L69" s="63"/>
      <c r="M69" s="54">
        <f>Ark1!AK8</f>
        <v>1.0159722222222223</v>
      </c>
      <c r="N69" s="102" t="str">
        <f>"* 100 * 360"</f>
        <v>* 100 * 360</v>
      </c>
      <c r="O69" s="102"/>
      <c r="P69" s="55" t="s">
        <v>39</v>
      </c>
      <c r="Q69" s="103" t="str">
        <f>Ark1!AF8*Ark1!AI8&amp;" K"</f>
        <v>385 K</v>
      </c>
      <c r="R69" s="104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</row>
    <row r="70" spans="1:97" ht="15.75" thickBot="1">
      <c r="A70" s="11"/>
      <c r="B70" s="6"/>
      <c r="C70" s="34" t="str">
        <f>Ark1!G1</f>
        <v>perioden er </v>
      </c>
      <c r="D70" s="34"/>
      <c r="E70" s="92">
        <f>Ark1!AG8</f>
        <v>39589</v>
      </c>
      <c r="F70" s="92"/>
      <c r="G70" s="31" t="s">
        <v>26</v>
      </c>
      <c r="H70" s="92">
        <f>Ark1!AH8</f>
        <v>39668</v>
      </c>
      <c r="I70" s="92"/>
      <c r="J70" s="62" t="str">
        <f>"( = "&amp;Ark1!AI8&amp;" dage )"</f>
        <v>( = 77 dage )</v>
      </c>
      <c r="K70" s="62"/>
      <c r="L70" s="62"/>
      <c r="M70" s="56"/>
      <c r="N70" s="57"/>
      <c r="O70" s="58" t="s">
        <v>40</v>
      </c>
      <c r="P70" s="59" t="s">
        <v>39</v>
      </c>
      <c r="Q70" s="94" t="str">
        <f>Ark1!AA8</f>
        <v>100</v>
      </c>
      <c r="R70" s="95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</row>
    <row r="71" spans="1:97" ht="15.75" thickBot="1">
      <c r="A71" s="11"/>
      <c r="B71" s="4"/>
      <c r="C71" s="4"/>
      <c r="D71" s="4"/>
      <c r="E71" s="4"/>
      <c r="F71" s="4"/>
      <c r="G71" s="4"/>
      <c r="H71" s="4"/>
      <c r="I71" s="4"/>
      <c r="J71" s="4"/>
      <c r="K71" s="30"/>
      <c r="L71" s="30"/>
      <c r="M71" s="35"/>
      <c r="N71" s="35"/>
      <c r="O71" s="35"/>
      <c r="P71" s="35"/>
      <c r="Q71" s="35"/>
      <c r="R71" s="35"/>
      <c r="T71" s="116"/>
      <c r="U71" s="116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</row>
    <row r="72" spans="1:97" ht="15.75" thickBot="1">
      <c r="A72" s="11"/>
      <c r="B72" s="30" t="s">
        <v>22</v>
      </c>
      <c r="C72" s="5" t="s">
        <v>37</v>
      </c>
      <c r="D72" s="5"/>
      <c r="E72" s="91">
        <f>Ark1!AK9</f>
        <v>24.583333333333332</v>
      </c>
      <c r="F72" s="91"/>
      <c r="G72" s="91"/>
      <c r="J72" s="4"/>
      <c r="K72" s="4"/>
      <c r="L72" s="4"/>
      <c r="M72" s="96">
        <f>Ark1!AK9</f>
        <v>24.583333333333332</v>
      </c>
      <c r="N72" s="97"/>
      <c r="O72" s="97"/>
      <c r="P72" s="100" t="s">
        <v>39</v>
      </c>
      <c r="Q72" s="110" t="str">
        <f>" K "&amp;" * "&amp;Ark1!AD9&amp;" * "&amp;Ark1!AI9</f>
        <v> K  * 3 * 118</v>
      </c>
      <c r="R72" s="111"/>
      <c r="T72" s="116"/>
      <c r="U72" s="116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</row>
    <row r="73" spans="1:97" ht="15.75" thickBot="1">
      <c r="A73" s="11"/>
      <c r="C73" s="34" t="str">
        <f>Ark1!Y12</f>
        <v>Beløb = </v>
      </c>
      <c r="D73" s="34"/>
      <c r="E73" s="105">
        <f>Ark1!Z9</f>
        <v>2500</v>
      </c>
      <c r="F73" s="105"/>
      <c r="G73" s="34"/>
      <c r="H73" s="34"/>
      <c r="I73" s="6"/>
      <c r="J73" s="30"/>
      <c r="K73" s="34"/>
      <c r="L73" s="34"/>
      <c r="M73" s="98"/>
      <c r="N73" s="99"/>
      <c r="O73" s="99"/>
      <c r="P73" s="101"/>
      <c r="Q73" s="112" t="s">
        <v>30</v>
      </c>
      <c r="R73" s="113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</row>
    <row r="74" spans="1:97" ht="15.75" thickTop="1">
      <c r="A74" s="11"/>
      <c r="B74" s="6"/>
      <c r="C74" s="34" t="str">
        <f>Ark1!AC8</f>
        <v>rentefod = </v>
      </c>
      <c r="D74" s="34"/>
      <c r="E74" s="34" t="str">
        <f>Ark1!AD9&amp;Ark1!AE9</f>
        <v>3%</v>
      </c>
      <c r="F74" s="34"/>
      <c r="G74" s="34"/>
      <c r="H74" s="6"/>
      <c r="I74" s="6"/>
      <c r="J74" s="6"/>
      <c r="K74" s="51"/>
      <c r="L74" s="52"/>
      <c r="M74" s="54">
        <f>Ark1!AK9</f>
        <v>24.583333333333332</v>
      </c>
      <c r="N74" s="102" t="str">
        <f>"* 100 * 360"</f>
        <v>* 100 * 360</v>
      </c>
      <c r="O74" s="102"/>
      <c r="P74" s="55" t="s">
        <v>39</v>
      </c>
      <c r="Q74" s="103" t="str">
        <f>Ark1!AF9*Ark1!AI9&amp;" K"</f>
        <v>354 K</v>
      </c>
      <c r="R74" s="104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</row>
    <row r="75" spans="1:97" ht="15.75" thickBot="1">
      <c r="A75" s="11"/>
      <c r="B75" s="6"/>
      <c r="C75" s="34" t="str">
        <f>Ark1!G1</f>
        <v>perioden er </v>
      </c>
      <c r="D75" s="34"/>
      <c r="E75" s="92">
        <f>Ark1!AG9</f>
        <v>39598</v>
      </c>
      <c r="F75" s="92"/>
      <c r="G75" s="31" t="s">
        <v>26</v>
      </c>
      <c r="H75" s="92">
        <f>Ark1!AH9</f>
        <v>39719</v>
      </c>
      <c r="I75" s="92"/>
      <c r="J75" s="62" t="str">
        <f>"( = "&amp;Ark1!AI9&amp;" dage )"</f>
        <v>( = 118 dage )</v>
      </c>
      <c r="K75" s="51"/>
      <c r="L75" s="52"/>
      <c r="M75" s="56"/>
      <c r="N75" s="57"/>
      <c r="O75" s="58" t="s">
        <v>40</v>
      </c>
      <c r="P75" s="59" t="s">
        <v>39</v>
      </c>
      <c r="Q75" s="94" t="str">
        <f>Ark1!AA9</f>
        <v>2.500</v>
      </c>
      <c r="R75" s="95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</row>
    <row r="76" spans="1:97" ht="15.75" thickBot="1">
      <c r="A76" s="1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35"/>
      <c r="N76" s="35"/>
      <c r="O76" s="35"/>
      <c r="P76" s="35"/>
      <c r="Q76" s="35"/>
      <c r="R76" s="35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</row>
    <row r="77" spans="1:97" ht="15.75" thickBot="1">
      <c r="A77" s="11"/>
      <c r="B77" s="30" t="s">
        <v>23</v>
      </c>
      <c r="C77" s="6" t="s">
        <v>37</v>
      </c>
      <c r="D77" s="6"/>
      <c r="E77" s="91">
        <f>Ark1!AK10</f>
        <v>53.083333333333336</v>
      </c>
      <c r="F77" s="91"/>
      <c r="G77" s="91"/>
      <c r="H77" s="4"/>
      <c r="I77" s="4"/>
      <c r="J77" s="4"/>
      <c r="K77" s="4"/>
      <c r="L77" s="4"/>
      <c r="M77" s="96">
        <f>Ark1!AK10</f>
        <v>53.083333333333336</v>
      </c>
      <c r="N77" s="97"/>
      <c r="O77" s="97"/>
      <c r="P77" s="100" t="s">
        <v>39</v>
      </c>
      <c r="Q77" s="110" t="str">
        <f>" K "&amp;" * "&amp;Ark1!AD10&amp;" * "&amp;Ark1!AI10</f>
        <v> K  * 3,5 * 91</v>
      </c>
      <c r="R77" s="111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</row>
    <row r="78" spans="1:97" ht="15.75" thickBot="1">
      <c r="A78" s="11"/>
      <c r="C78" s="34" t="str">
        <f>Ark1!Y10</f>
        <v>Beløb = </v>
      </c>
      <c r="D78" s="34"/>
      <c r="E78" s="105">
        <f>Ark1!Z10</f>
        <v>6000</v>
      </c>
      <c r="F78" s="105"/>
      <c r="G78" s="34"/>
      <c r="H78" s="34"/>
      <c r="I78" s="6"/>
      <c r="J78" s="30"/>
      <c r="K78" s="34"/>
      <c r="L78" s="34"/>
      <c r="M78" s="98"/>
      <c r="N78" s="99"/>
      <c r="O78" s="99"/>
      <c r="P78" s="101"/>
      <c r="Q78" s="112" t="s">
        <v>30</v>
      </c>
      <c r="R78" s="113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</row>
    <row r="79" spans="1:18" ht="15.75" thickTop="1">
      <c r="A79" s="11"/>
      <c r="B79" s="6"/>
      <c r="C79" s="34" t="str">
        <f>Ark1!AC10</f>
        <v>rentefod = </v>
      </c>
      <c r="D79" s="34"/>
      <c r="E79" s="34" t="str">
        <f>Ark1!AD10&amp;Ark1!AE10</f>
        <v>3,5%</v>
      </c>
      <c r="F79" s="34"/>
      <c r="G79" s="34"/>
      <c r="H79" s="6"/>
      <c r="I79" s="6"/>
      <c r="J79" s="6"/>
      <c r="K79" s="51"/>
      <c r="L79" s="52"/>
      <c r="M79" s="54">
        <f>Ark1!AK10</f>
        <v>53.083333333333336</v>
      </c>
      <c r="N79" s="102" t="str">
        <f>"* 100 * 360"</f>
        <v>* 100 * 360</v>
      </c>
      <c r="O79" s="102"/>
      <c r="P79" s="55" t="s">
        <v>39</v>
      </c>
      <c r="Q79" s="103" t="str">
        <f>Ark1!AF10*Ark1!AI10&amp;" K"</f>
        <v>364 K</v>
      </c>
      <c r="R79" s="104"/>
    </row>
    <row r="80" spans="1:18" ht="15.75" thickBot="1">
      <c r="A80" s="11"/>
      <c r="B80" s="6"/>
      <c r="C80" s="34" t="str">
        <f>Ark1!G1</f>
        <v>perioden er </v>
      </c>
      <c r="D80" s="34"/>
      <c r="E80" s="92">
        <f>Ark1!AG10</f>
        <v>39679</v>
      </c>
      <c r="F80" s="92"/>
      <c r="G80" s="31" t="s">
        <v>26</v>
      </c>
      <c r="H80" s="92">
        <f>Ark1!AH10</f>
        <v>39772</v>
      </c>
      <c r="I80" s="92"/>
      <c r="J80" s="62" t="str">
        <f>"( = "&amp;Ark1!AI10&amp;" dage )"</f>
        <v>( = 91 dage )</v>
      </c>
      <c r="K80" s="51"/>
      <c r="L80" s="52"/>
      <c r="M80" s="56"/>
      <c r="N80" s="57"/>
      <c r="O80" s="58" t="s">
        <v>40</v>
      </c>
      <c r="P80" s="59" t="s">
        <v>39</v>
      </c>
      <c r="Q80" s="94" t="str">
        <f>Ark1!AA10</f>
        <v>6.000</v>
      </c>
      <c r="R80" s="95"/>
    </row>
    <row r="81" spans="1:18" ht="15">
      <c r="A81" s="1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35"/>
      <c r="N81" s="35"/>
      <c r="O81" s="35"/>
      <c r="P81" s="35"/>
      <c r="Q81" s="35"/>
      <c r="R81" s="35"/>
    </row>
    <row r="82" spans="1:18" ht="15.75" thickBot="1">
      <c r="A82" s="11"/>
      <c r="B82" s="6" t="s">
        <v>4</v>
      </c>
      <c r="C82" s="28" t="s">
        <v>42</v>
      </c>
      <c r="D82" s="28"/>
      <c r="E82" s="28"/>
      <c r="F82" s="28"/>
      <c r="G82" s="28"/>
      <c r="H82" s="28"/>
      <c r="I82" s="28"/>
      <c r="J82" s="6"/>
      <c r="K82" s="6"/>
      <c r="L82" s="6"/>
      <c r="M82" s="6"/>
      <c r="N82" s="6"/>
      <c r="O82" s="6"/>
      <c r="P82" s="6"/>
      <c r="Q82" s="6"/>
      <c r="R82" s="6"/>
    </row>
    <row r="83" spans="1:18" ht="15.75" thickBot="1">
      <c r="A83" s="11"/>
      <c r="B83" s="30" t="s">
        <v>21</v>
      </c>
      <c r="C83" s="5" t="s">
        <v>37</v>
      </c>
      <c r="D83" s="5"/>
      <c r="E83" s="91">
        <f>Ark1!AK11</f>
        <v>34.122569444444444</v>
      </c>
      <c r="F83" s="91"/>
      <c r="G83" s="91"/>
      <c r="H83" s="34"/>
      <c r="I83" s="34"/>
      <c r="J83" s="6"/>
      <c r="K83" s="6"/>
      <c r="L83" s="6"/>
      <c r="M83" s="96">
        <f>Ark1!AK11</f>
        <v>34.122569444444444</v>
      </c>
      <c r="N83" s="97"/>
      <c r="O83" s="97"/>
      <c r="P83" s="100" t="s">
        <v>39</v>
      </c>
      <c r="Q83" s="110" t="str">
        <f>Ark1!Z11&amp;" *  p "&amp;" * "&amp;Ark1!AI11</f>
        <v>2525 *  p  * 139</v>
      </c>
      <c r="R83" s="111"/>
    </row>
    <row r="84" spans="1:18" ht="15">
      <c r="A84" s="11"/>
      <c r="C84" s="34" t="str">
        <f>Ark1!Y6</f>
        <v>Beløb = </v>
      </c>
      <c r="D84" s="34"/>
      <c r="E84" s="93">
        <f>Ark1!Z11</f>
        <v>2525</v>
      </c>
      <c r="F84" s="93"/>
      <c r="G84" s="34"/>
      <c r="I84" s="6"/>
      <c r="J84" s="30"/>
      <c r="K84" s="34"/>
      <c r="L84" s="34"/>
      <c r="M84" s="98"/>
      <c r="N84" s="99"/>
      <c r="O84" s="99"/>
      <c r="P84" s="101"/>
      <c r="Q84" s="112" t="s">
        <v>30</v>
      </c>
      <c r="R84" s="113"/>
    </row>
    <row r="85" spans="1:18" ht="15.75" thickBot="1">
      <c r="A85" s="11"/>
      <c r="B85" s="6"/>
      <c r="C85" s="34" t="str">
        <f>Ark1!AC10</f>
        <v>rentefod = </v>
      </c>
      <c r="D85" s="34"/>
      <c r="E85" s="109" t="str">
        <f>Ark1!AD11&amp;Ark1!AE11</f>
        <v>3,5%</v>
      </c>
      <c r="F85" s="109"/>
      <c r="G85" s="34"/>
      <c r="H85" s="5"/>
      <c r="I85" s="5"/>
      <c r="J85" s="6"/>
      <c r="K85" s="51"/>
      <c r="L85" s="52"/>
      <c r="M85" s="54">
        <f>Ark1!AK11</f>
        <v>34.122569444444444</v>
      </c>
      <c r="N85" s="102" t="str">
        <f>"* 100 * 360"</f>
        <v>* 100 * 360</v>
      </c>
      <c r="O85" s="102"/>
      <c r="P85" s="55" t="s">
        <v>39</v>
      </c>
      <c r="Q85" s="103" t="str">
        <f>Ark1!Z11*Ark1!AI11&amp;" p"</f>
        <v>350975 p</v>
      </c>
      <c r="R85" s="104"/>
    </row>
    <row r="86" spans="1:18" ht="16.5" thickBot="1" thickTop="1">
      <c r="A86" s="11"/>
      <c r="B86" s="6"/>
      <c r="C86" s="34" t="str">
        <f>Ark1!$G$1</f>
        <v>perioden er </v>
      </c>
      <c r="D86" s="34"/>
      <c r="E86" s="92">
        <f>Ark1!AG11</f>
        <v>39629</v>
      </c>
      <c r="F86" s="92"/>
      <c r="G86" s="31" t="s">
        <v>26</v>
      </c>
      <c r="H86" s="92">
        <f>Ark1!AH11</f>
        <v>39771</v>
      </c>
      <c r="I86" s="92"/>
      <c r="J86" s="62" t="str">
        <f>"( = "&amp;Ark1!AI11&amp;" dage )"</f>
        <v>( = 139 dage )</v>
      </c>
      <c r="K86" s="51"/>
      <c r="L86" s="52"/>
      <c r="M86" s="56"/>
      <c r="N86" s="57"/>
      <c r="O86" s="58" t="s">
        <v>41</v>
      </c>
      <c r="P86" s="59" t="s">
        <v>39</v>
      </c>
      <c r="Q86" s="94">
        <f>Ark1!AD11</f>
        <v>3.5</v>
      </c>
      <c r="R86" s="95"/>
    </row>
    <row r="87" spans="1:18" ht="15.75" thickBot="1">
      <c r="A87" s="1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35"/>
      <c r="N87" s="35"/>
      <c r="O87" s="35"/>
      <c r="P87" s="35"/>
      <c r="Q87" s="35"/>
      <c r="R87" s="35"/>
    </row>
    <row r="88" spans="1:19" ht="15.75" thickBot="1">
      <c r="A88" s="11"/>
      <c r="B88" s="30" t="s">
        <v>22</v>
      </c>
      <c r="C88" s="6" t="s">
        <v>37</v>
      </c>
      <c r="D88" s="6"/>
      <c r="E88" s="91">
        <f>Ark1!AK12</f>
        <v>65</v>
      </c>
      <c r="F88" s="91"/>
      <c r="G88" s="91"/>
      <c r="H88" s="34"/>
      <c r="I88" s="34"/>
      <c r="J88" s="6"/>
      <c r="K88" s="6"/>
      <c r="L88" s="6"/>
      <c r="M88" s="96">
        <f>Ark1!AK12</f>
        <v>65</v>
      </c>
      <c r="N88" s="97"/>
      <c r="O88" s="97"/>
      <c r="P88" s="100" t="s">
        <v>39</v>
      </c>
      <c r="Q88" s="110" t="str">
        <f>Ark1!Z12&amp;" *  p "&amp;" * "&amp;Ark1!AI12</f>
        <v>6500 *  p  * 120</v>
      </c>
      <c r="R88" s="111"/>
      <c r="S88" s="49"/>
    </row>
    <row r="89" spans="1:18" ht="15">
      <c r="A89" s="11"/>
      <c r="B89" s="4"/>
      <c r="C89" s="34" t="str">
        <f>Ark1!Y11</f>
        <v>Beløb = </v>
      </c>
      <c r="D89" s="34"/>
      <c r="E89" s="93">
        <f>Ark1!Z12</f>
        <v>6500</v>
      </c>
      <c r="F89" s="93"/>
      <c r="G89" s="34"/>
      <c r="H89" s="4"/>
      <c r="I89" s="6"/>
      <c r="J89" s="30"/>
      <c r="K89" s="34"/>
      <c r="L89" s="34"/>
      <c r="M89" s="98"/>
      <c r="N89" s="99"/>
      <c r="O89" s="99"/>
      <c r="P89" s="101"/>
      <c r="Q89" s="112" t="s">
        <v>30</v>
      </c>
      <c r="R89" s="113"/>
    </row>
    <row r="90" spans="1:18" ht="15.75" thickBot="1">
      <c r="A90" s="11"/>
      <c r="C90" s="34" t="str">
        <f>Ark1!AC15</f>
        <v>rentefod = </v>
      </c>
      <c r="D90" s="34"/>
      <c r="E90" s="109" t="str">
        <f>Ark1!AD12&amp;Ark1!AE12</f>
        <v>3%</v>
      </c>
      <c r="F90" s="109"/>
      <c r="G90" s="34"/>
      <c r="H90" s="5"/>
      <c r="I90" s="5"/>
      <c r="J90" s="6"/>
      <c r="K90" s="51"/>
      <c r="L90" s="52"/>
      <c r="M90" s="54">
        <f>Ark1!AK12</f>
        <v>65</v>
      </c>
      <c r="N90" s="102" t="str">
        <f>"* 100 * 360"</f>
        <v>* 100 * 360</v>
      </c>
      <c r="O90" s="102"/>
      <c r="P90" s="55" t="s">
        <v>39</v>
      </c>
      <c r="Q90" s="103" t="str">
        <f>Ark1!Z12*Ark1!AI12&amp;" p"</f>
        <v>780000 p</v>
      </c>
      <c r="R90" s="104"/>
    </row>
    <row r="91" spans="1:18" ht="16.5" thickBot="1" thickTop="1">
      <c r="A91" s="11"/>
      <c r="C91" s="34" t="str">
        <f>Ark1!$G$1</f>
        <v>perioden er </v>
      </c>
      <c r="D91" s="34"/>
      <c r="E91" s="92">
        <f>Ark1!AG12</f>
        <v>39459</v>
      </c>
      <c r="F91" s="92"/>
      <c r="G91" s="31" t="s">
        <v>26</v>
      </c>
      <c r="H91" s="92">
        <f>Ark1!AH12</f>
        <v>39580</v>
      </c>
      <c r="I91" s="92"/>
      <c r="J91" s="62" t="str">
        <f>"( = "&amp;Ark1!AI12&amp;" dage )"</f>
        <v>( = 120 dage )</v>
      </c>
      <c r="K91" s="51"/>
      <c r="L91" s="52"/>
      <c r="M91" s="56"/>
      <c r="N91" s="57"/>
      <c r="O91" s="58" t="s">
        <v>41</v>
      </c>
      <c r="P91" s="59" t="s">
        <v>39</v>
      </c>
      <c r="Q91" s="94">
        <f>Ark1!AD12</f>
        <v>3</v>
      </c>
      <c r="R91" s="95"/>
    </row>
    <row r="92" spans="1:18" ht="15.75" thickBot="1">
      <c r="A92" s="1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.75" thickBot="1">
      <c r="A93" s="11"/>
      <c r="B93" s="30" t="s">
        <v>23</v>
      </c>
      <c r="C93" s="6" t="s">
        <v>37</v>
      </c>
      <c r="D93" s="6"/>
      <c r="E93" s="91">
        <f>Ark1!AK13</f>
        <v>57.50694444444444</v>
      </c>
      <c r="F93" s="91"/>
      <c r="G93" s="91"/>
      <c r="H93" s="34"/>
      <c r="I93" s="34"/>
      <c r="J93" s="6"/>
      <c r="K93" s="6"/>
      <c r="L93" s="6"/>
      <c r="M93" s="96">
        <f>Ark1!AK13</f>
        <v>57.50694444444444</v>
      </c>
      <c r="N93" s="97"/>
      <c r="O93" s="97"/>
      <c r="P93" s="100" t="s">
        <v>39</v>
      </c>
      <c r="Q93" s="110" t="str">
        <f>Ark1!Z13&amp;" *  p "&amp;" * "&amp;Ark1!AI13</f>
        <v>6500 *  p  * 91</v>
      </c>
      <c r="R93" s="111"/>
    </row>
    <row r="94" spans="1:18" ht="15">
      <c r="A94" s="11"/>
      <c r="B94" s="4"/>
      <c r="C94" s="34" t="str">
        <f>Ark1!Y16</f>
        <v>Beløb = </v>
      </c>
      <c r="D94" s="34"/>
      <c r="E94" s="93">
        <f>Ark1!Z13</f>
        <v>6500</v>
      </c>
      <c r="F94" s="93"/>
      <c r="G94" s="34"/>
      <c r="H94" s="4"/>
      <c r="I94" s="6"/>
      <c r="J94" s="30"/>
      <c r="K94" s="34"/>
      <c r="L94" s="34"/>
      <c r="M94" s="98"/>
      <c r="N94" s="99"/>
      <c r="O94" s="99"/>
      <c r="P94" s="101"/>
      <c r="Q94" s="112" t="s">
        <v>30</v>
      </c>
      <c r="R94" s="113"/>
    </row>
    <row r="95" spans="1:18" ht="15.75" thickBot="1">
      <c r="A95" s="11"/>
      <c r="C95" s="34" t="str">
        <f>Ark1!AC15</f>
        <v>rentefod = </v>
      </c>
      <c r="D95" s="34"/>
      <c r="E95" s="109" t="str">
        <f>Ark1!AD13&amp;Ark1!AE13</f>
        <v>3,5%</v>
      </c>
      <c r="F95" s="109"/>
      <c r="G95" s="34"/>
      <c r="H95" s="5"/>
      <c r="I95" s="5"/>
      <c r="J95" s="6"/>
      <c r="K95" s="51"/>
      <c r="L95" s="52"/>
      <c r="M95" s="54">
        <f>Ark1!AK13</f>
        <v>57.50694444444444</v>
      </c>
      <c r="N95" s="102" t="str">
        <f>"* 100 * 360"</f>
        <v>* 100 * 360</v>
      </c>
      <c r="O95" s="102"/>
      <c r="P95" s="55" t="s">
        <v>39</v>
      </c>
      <c r="Q95" s="103" t="str">
        <f>Ark1!Z13*Ark1!AI13&amp;" p"</f>
        <v>591500 p</v>
      </c>
      <c r="R95" s="104"/>
    </row>
    <row r="96" spans="1:19" ht="16.5" thickBot="1" thickTop="1">
      <c r="A96" s="11"/>
      <c r="C96" s="34" t="str">
        <f>Ark1!$G$1</f>
        <v>perioden er </v>
      </c>
      <c r="D96" s="34"/>
      <c r="E96" s="92">
        <f>Ark1!AG13</f>
        <v>39661</v>
      </c>
      <c r="F96" s="92"/>
      <c r="G96" s="31" t="s">
        <v>26</v>
      </c>
      <c r="H96" s="92">
        <f>Ark1!AH13</f>
        <v>39754</v>
      </c>
      <c r="I96" s="92"/>
      <c r="J96" s="47" t="str">
        <f>"( = "&amp;Ark1!AI13&amp;" dage )"</f>
        <v>( = 91 dage )</v>
      </c>
      <c r="K96" s="51"/>
      <c r="L96" s="52"/>
      <c r="M96" s="56"/>
      <c r="N96" s="57"/>
      <c r="O96" s="58" t="s">
        <v>41</v>
      </c>
      <c r="P96" s="59" t="s">
        <v>39</v>
      </c>
      <c r="Q96" s="94">
        <f>Ark1!AD13</f>
        <v>3.5</v>
      </c>
      <c r="R96" s="95"/>
      <c r="S96" s="11"/>
    </row>
    <row r="97" spans="1:19" ht="15">
      <c r="A97" s="1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16"/>
    </row>
    <row r="98" spans="1:19" ht="15">
      <c r="A98" s="11"/>
      <c r="S98" s="16"/>
    </row>
    <row r="99" spans="1:19" ht="15">
      <c r="A99" s="11"/>
      <c r="S99" s="11"/>
    </row>
    <row r="100" ht="15">
      <c r="S100" s="11"/>
    </row>
    <row r="101" ht="15">
      <c r="S101" s="16"/>
    </row>
    <row r="102" ht="15">
      <c r="S102" s="16"/>
    </row>
    <row r="103" ht="15">
      <c r="S103" s="16"/>
    </row>
    <row r="104" ht="15">
      <c r="S104" s="16"/>
    </row>
    <row r="105" ht="15">
      <c r="S105" s="16"/>
    </row>
    <row r="106" ht="15">
      <c r="S106" s="16"/>
    </row>
    <row r="107" ht="15">
      <c r="S107" s="16"/>
    </row>
    <row r="108" ht="15">
      <c r="S108" s="16"/>
    </row>
    <row r="109" ht="15.75">
      <c r="S109" s="27"/>
    </row>
    <row r="110" ht="15">
      <c r="S110" s="1"/>
    </row>
    <row r="111" ht="15">
      <c r="S111" s="4"/>
    </row>
    <row r="112" ht="15">
      <c r="S112" s="1"/>
    </row>
    <row r="113" ht="15">
      <c r="S113" s="23"/>
    </row>
    <row r="114" ht="15">
      <c r="S114" s="16"/>
    </row>
    <row r="115" ht="15">
      <c r="S115" s="16"/>
    </row>
    <row r="116" ht="15">
      <c r="S116" s="11"/>
    </row>
    <row r="117" ht="15">
      <c r="S117" s="11"/>
    </row>
    <row r="118" ht="15">
      <c r="S118" s="11"/>
    </row>
    <row r="119" ht="15">
      <c r="S119" s="11"/>
    </row>
    <row r="120" ht="15">
      <c r="S120" s="11"/>
    </row>
    <row r="121" ht="15">
      <c r="S121" s="11"/>
    </row>
    <row r="122" ht="15">
      <c r="S122" s="11"/>
    </row>
    <row r="123" ht="15">
      <c r="S123" s="11"/>
    </row>
    <row r="124" ht="15">
      <c r="S124" s="11"/>
    </row>
    <row r="125" ht="15">
      <c r="S125" s="11"/>
    </row>
    <row r="126" ht="15">
      <c r="S126" s="11"/>
    </row>
    <row r="127" ht="15">
      <c r="S127" s="11"/>
    </row>
    <row r="128" ht="15">
      <c r="S128" s="11"/>
    </row>
    <row r="129" ht="15">
      <c r="S129" s="11"/>
    </row>
    <row r="130" ht="15">
      <c r="S130" s="11"/>
    </row>
    <row r="131" ht="15">
      <c r="S131" s="11"/>
    </row>
    <row r="132" ht="15">
      <c r="S132" s="11"/>
    </row>
    <row r="133" ht="15">
      <c r="S133" s="11"/>
    </row>
    <row r="134" ht="15">
      <c r="S134" s="11"/>
    </row>
    <row r="135" ht="15">
      <c r="S135" s="11"/>
    </row>
    <row r="136" ht="15">
      <c r="S136" s="11"/>
    </row>
    <row r="137" ht="15">
      <c r="S137" s="11"/>
    </row>
    <row r="138" ht="15">
      <c r="S138" s="11"/>
    </row>
    <row r="139" ht="15">
      <c r="S139" s="11"/>
    </row>
    <row r="151" spans="2:18" ht="1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2:18" ht="1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2:18" ht="1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2:18" ht="1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2:18" ht="1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2:18" ht="1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2:18" ht="1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2:18" ht="1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2:18" ht="1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2:18" ht="1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2:18" ht="1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2:18" ht="1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2:18" ht="1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303" spans="25:30" ht="15">
      <c r="Y303"/>
      <c r="Z303"/>
      <c r="AA303"/>
      <c r="AB303"/>
      <c r="AC303"/>
      <c r="AD303"/>
    </row>
    <row r="304" spans="21:30" ht="15">
      <c r="U304"/>
      <c r="V304"/>
      <c r="W304"/>
      <c r="X304" s="17"/>
      <c r="Y304"/>
      <c r="Z304"/>
      <c r="AA304"/>
      <c r="AB304"/>
      <c r="AC304"/>
      <c r="AD304"/>
    </row>
    <row r="305" spans="21:30" ht="15">
      <c r="U305"/>
      <c r="V305"/>
      <c r="W305"/>
      <c r="X305" s="17"/>
      <c r="Y305"/>
      <c r="Z305"/>
      <c r="AA305"/>
      <c r="AB305"/>
      <c r="AC305"/>
      <c r="AD305"/>
    </row>
    <row r="306" spans="21:30" ht="15">
      <c r="U306"/>
      <c r="V306"/>
      <c r="W306"/>
      <c r="X306" s="17"/>
      <c r="Y306"/>
      <c r="Z306"/>
      <c r="AA306"/>
      <c r="AB306"/>
      <c r="AC306"/>
      <c r="AD306"/>
    </row>
    <row r="307" spans="21:30" ht="15">
      <c r="U307"/>
      <c r="V307"/>
      <c r="W307"/>
      <c r="X307" s="17"/>
      <c r="Y307"/>
      <c r="Z307"/>
      <c r="AA307"/>
      <c r="AB307"/>
      <c r="AC307"/>
      <c r="AD307"/>
    </row>
    <row r="308" spans="21:30" ht="15">
      <c r="U308"/>
      <c r="V308"/>
      <c r="W308"/>
      <c r="X308" s="17"/>
      <c r="Y308"/>
      <c r="Z308"/>
      <c r="AA308"/>
      <c r="AB308"/>
      <c r="AC308"/>
      <c r="AD308"/>
    </row>
    <row r="309" spans="21:30" ht="15">
      <c r="U309"/>
      <c r="V309"/>
      <c r="W309"/>
      <c r="X309" s="17"/>
      <c r="Y309"/>
      <c r="Z309"/>
      <c r="AA309"/>
      <c r="AB309"/>
      <c r="AC309"/>
      <c r="AD309"/>
    </row>
    <row r="310" spans="21:30" ht="15">
      <c r="U310"/>
      <c r="V310"/>
      <c r="W310"/>
      <c r="X310" s="17"/>
      <c r="Y310"/>
      <c r="Z310"/>
      <c r="AA310"/>
      <c r="AB310"/>
      <c r="AC310"/>
      <c r="AD310"/>
    </row>
    <row r="311" spans="21:30" ht="15">
      <c r="U311"/>
      <c r="V311"/>
      <c r="W311"/>
      <c r="X311" s="17"/>
      <c r="Y311"/>
      <c r="Z311"/>
      <c r="AA311"/>
      <c r="AB311"/>
      <c r="AC311"/>
      <c r="AD311"/>
    </row>
    <row r="312" spans="21:30" ht="15">
      <c r="U312"/>
      <c r="V312"/>
      <c r="W312"/>
      <c r="X312" s="17"/>
      <c r="Y312"/>
      <c r="Z312"/>
      <c r="AA312"/>
      <c r="AB312"/>
      <c r="AC312"/>
      <c r="AD312"/>
    </row>
    <row r="313" spans="21:30" ht="15">
      <c r="U313"/>
      <c r="V313"/>
      <c r="W313"/>
      <c r="X313" s="17"/>
      <c r="Y313"/>
      <c r="Z313"/>
      <c r="AA313"/>
      <c r="AB313"/>
      <c r="AC313"/>
      <c r="AD313"/>
    </row>
    <row r="314" spans="21:30" ht="15">
      <c r="U314"/>
      <c r="V314"/>
      <c r="W314"/>
      <c r="X314" s="17"/>
      <c r="Y314"/>
      <c r="Z314"/>
      <c r="AA314"/>
      <c r="AB314"/>
      <c r="AC314"/>
      <c r="AD314"/>
    </row>
    <row r="315" spans="21:30" ht="15">
      <c r="U315"/>
      <c r="V315"/>
      <c r="W315"/>
      <c r="X315" s="17"/>
      <c r="Y315"/>
      <c r="Z315"/>
      <c r="AA315"/>
      <c r="AB315"/>
      <c r="AC315"/>
      <c r="AD315"/>
    </row>
    <row r="316" spans="25:30" ht="15">
      <c r="Y316"/>
      <c r="Z316"/>
      <c r="AA316"/>
      <c r="AB316"/>
      <c r="AC316"/>
      <c r="AD316"/>
    </row>
    <row r="317" spans="25:30" ht="15">
      <c r="Y317"/>
      <c r="Z317"/>
      <c r="AA317"/>
      <c r="AB317"/>
      <c r="AC317"/>
      <c r="AD317"/>
    </row>
    <row r="318" spans="25:30" ht="15">
      <c r="Y318"/>
      <c r="Z318"/>
      <c r="AA318"/>
      <c r="AB318"/>
      <c r="AC318"/>
      <c r="AD318"/>
    </row>
    <row r="319" spans="25:30" ht="15">
      <c r="Y319"/>
      <c r="Z319"/>
      <c r="AA319"/>
      <c r="AB319"/>
      <c r="AC319"/>
      <c r="AD319"/>
    </row>
    <row r="320" spans="25:30" ht="15">
      <c r="Y320"/>
      <c r="Z320"/>
      <c r="AA320"/>
      <c r="AB320"/>
      <c r="AC320"/>
      <c r="AD320"/>
    </row>
    <row r="321" spans="25:30" ht="15">
      <c r="Y321"/>
      <c r="Z321"/>
      <c r="AA321"/>
      <c r="AB321"/>
      <c r="AC321"/>
      <c r="AD321"/>
    </row>
    <row r="322" spans="25:30" ht="15">
      <c r="Y322"/>
      <c r="Z322"/>
      <c r="AA322"/>
      <c r="AB322"/>
      <c r="AC322"/>
      <c r="AD322"/>
    </row>
    <row r="323" spans="25:30" ht="15">
      <c r="Y323"/>
      <c r="Z323"/>
      <c r="AA323"/>
      <c r="AB323"/>
      <c r="AC323"/>
      <c r="AD323"/>
    </row>
    <row r="324" spans="25:30" ht="15">
      <c r="Y324"/>
      <c r="Z324"/>
      <c r="AA324"/>
      <c r="AB324"/>
      <c r="AC324"/>
      <c r="AD324"/>
    </row>
    <row r="325" spans="25:30" ht="15">
      <c r="Y325"/>
      <c r="Z325"/>
      <c r="AA325"/>
      <c r="AB325"/>
      <c r="AC325"/>
      <c r="AD325"/>
    </row>
    <row r="326" spans="25:30" ht="15">
      <c r="Y326"/>
      <c r="Z326"/>
      <c r="AA326"/>
      <c r="AB326"/>
      <c r="AC326"/>
      <c r="AD326"/>
    </row>
    <row r="327" spans="25:30" ht="15">
      <c r="Y327"/>
      <c r="Z327"/>
      <c r="AA327"/>
      <c r="AB327"/>
      <c r="AC327"/>
      <c r="AD327"/>
    </row>
    <row r="328" spans="25:30" ht="15">
      <c r="Y328"/>
      <c r="Z328"/>
      <c r="AA328"/>
      <c r="AB328"/>
      <c r="AC328"/>
      <c r="AD328"/>
    </row>
    <row r="329" spans="25:30" ht="15">
      <c r="Y329"/>
      <c r="Z329"/>
      <c r="AA329"/>
      <c r="AB329"/>
      <c r="AC329"/>
      <c r="AD329"/>
    </row>
    <row r="330" spans="25:30" ht="15">
      <c r="Y330"/>
      <c r="Z330"/>
      <c r="AA330"/>
      <c r="AB330"/>
      <c r="AC330"/>
      <c r="AD330"/>
    </row>
    <row r="331" spans="25:30" ht="15">
      <c r="Y331"/>
      <c r="Z331"/>
      <c r="AA331"/>
      <c r="AB331"/>
      <c r="AC331"/>
      <c r="AD331"/>
    </row>
    <row r="332" spans="25:30" ht="15">
      <c r="Y332"/>
      <c r="Z332"/>
      <c r="AA332"/>
      <c r="AB332"/>
      <c r="AC332"/>
      <c r="AD332"/>
    </row>
    <row r="333" spans="25:30" ht="15">
      <c r="Y333"/>
      <c r="Z333"/>
      <c r="AA333"/>
      <c r="AB333"/>
      <c r="AC333"/>
      <c r="AD333"/>
    </row>
    <row r="334" spans="21:30" ht="15">
      <c r="U334"/>
      <c r="V334"/>
      <c r="W334"/>
      <c r="X334" s="17"/>
      <c r="Y334"/>
      <c r="Z334"/>
      <c r="AA334"/>
      <c r="AB334"/>
      <c r="AC334"/>
      <c r="AD334"/>
    </row>
    <row r="335" spans="21:30" ht="15">
      <c r="U335"/>
      <c r="V335"/>
      <c r="W335"/>
      <c r="X335" s="17"/>
      <c r="Y335"/>
      <c r="Z335"/>
      <c r="AA335"/>
      <c r="AB335"/>
      <c r="AC335"/>
      <c r="AD335"/>
    </row>
    <row r="336" spans="21:30" ht="15">
      <c r="U336"/>
      <c r="V336"/>
      <c r="W336"/>
      <c r="X336" s="17"/>
      <c r="Y336"/>
      <c r="Z336"/>
      <c r="AA336"/>
      <c r="AB336"/>
      <c r="AC336"/>
      <c r="AD336"/>
    </row>
    <row r="337" spans="21:30" ht="15">
      <c r="U337"/>
      <c r="V337"/>
      <c r="W337"/>
      <c r="X337" s="17"/>
      <c r="Y337"/>
      <c r="Z337"/>
      <c r="AA337"/>
      <c r="AB337"/>
      <c r="AC337"/>
      <c r="AD337"/>
    </row>
    <row r="338" spans="21:30" ht="15">
      <c r="U338"/>
      <c r="V338"/>
      <c r="W338"/>
      <c r="X338" s="17"/>
      <c r="Y338"/>
      <c r="Z338"/>
      <c r="AA338"/>
      <c r="AB338"/>
      <c r="AC338"/>
      <c r="AD338"/>
    </row>
    <row r="339" spans="21:30" ht="15">
      <c r="U339"/>
      <c r="V339"/>
      <c r="W339"/>
      <c r="X339" s="17"/>
      <c r="Y339"/>
      <c r="Z339"/>
      <c r="AA339"/>
      <c r="AB339"/>
      <c r="AC339"/>
      <c r="AD339"/>
    </row>
    <row r="340" spans="21:30" ht="15">
      <c r="U340"/>
      <c r="V340"/>
      <c r="W340"/>
      <c r="X340" s="17"/>
      <c r="Y340"/>
      <c r="Z340"/>
      <c r="AA340"/>
      <c r="AB340"/>
      <c r="AC340"/>
      <c r="AD340"/>
    </row>
    <row r="341" spans="21:30" ht="15">
      <c r="U341"/>
      <c r="V341"/>
      <c r="W341"/>
      <c r="X341" s="17"/>
      <c r="Y341"/>
      <c r="Z341"/>
      <c r="AA341"/>
      <c r="AB341"/>
      <c r="AC341"/>
      <c r="AD341"/>
    </row>
    <row r="342" spans="21:30" ht="15">
      <c r="U342"/>
      <c r="V342"/>
      <c r="W342"/>
      <c r="X342" s="17"/>
      <c r="Y342"/>
      <c r="Z342"/>
      <c r="AA342"/>
      <c r="AB342"/>
      <c r="AC342"/>
      <c r="AD342"/>
    </row>
    <row r="343" spans="21:30" ht="15">
      <c r="U343"/>
      <c r="V343"/>
      <c r="W343"/>
      <c r="X343" s="17"/>
      <c r="Y343"/>
      <c r="Z343"/>
      <c r="AA343"/>
      <c r="AB343"/>
      <c r="AC343"/>
      <c r="AD343"/>
    </row>
    <row r="344" spans="25:30" ht="15">
      <c r="Y344"/>
      <c r="Z344"/>
      <c r="AA344"/>
      <c r="AB344"/>
      <c r="AC344"/>
      <c r="AD344"/>
    </row>
    <row r="345" spans="25:30" ht="15">
      <c r="Y345"/>
      <c r="Z345"/>
      <c r="AA345"/>
      <c r="AB345"/>
      <c r="AC345"/>
      <c r="AD345"/>
    </row>
    <row r="346" spans="25:30" ht="15">
      <c r="Y346"/>
      <c r="Z346"/>
      <c r="AA346"/>
      <c r="AB346"/>
      <c r="AC346"/>
      <c r="AD346"/>
    </row>
    <row r="347" spans="25:30" ht="15">
      <c r="Y347"/>
      <c r="Z347"/>
      <c r="AA347"/>
      <c r="AB347"/>
      <c r="AC347"/>
      <c r="AD347"/>
    </row>
    <row r="348" spans="25:30" ht="15">
      <c r="Y348"/>
      <c r="Z348"/>
      <c r="AA348"/>
      <c r="AB348"/>
      <c r="AC348"/>
      <c r="AD348"/>
    </row>
    <row r="349" spans="25:30" ht="15">
      <c r="Y349"/>
      <c r="Z349"/>
      <c r="AA349"/>
      <c r="AB349"/>
      <c r="AC349"/>
      <c r="AD349"/>
    </row>
    <row r="350" spans="25:30" ht="15">
      <c r="Y350"/>
      <c r="Z350"/>
      <c r="AA350"/>
      <c r="AB350"/>
      <c r="AC350"/>
      <c r="AD350"/>
    </row>
    <row r="351" spans="25:30" ht="15">
      <c r="Y351"/>
      <c r="Z351"/>
      <c r="AA351"/>
      <c r="AB351"/>
      <c r="AC351"/>
      <c r="AD351"/>
    </row>
    <row r="352" spans="25:30" ht="15">
      <c r="Y352"/>
      <c r="Z352"/>
      <c r="AA352"/>
      <c r="AB352"/>
      <c r="AC352"/>
      <c r="AD352"/>
    </row>
    <row r="353" spans="25:30" ht="15">
      <c r="Y353"/>
      <c r="Z353"/>
      <c r="AA353"/>
      <c r="AB353"/>
      <c r="AC353"/>
      <c r="AD353"/>
    </row>
    <row r="354" spans="25:30" ht="15">
      <c r="Y354"/>
      <c r="Z354"/>
      <c r="AA354"/>
      <c r="AB354"/>
      <c r="AC354"/>
      <c r="AD354"/>
    </row>
    <row r="355" spans="25:30" ht="15">
      <c r="Y355"/>
      <c r="Z355"/>
      <c r="AA355"/>
      <c r="AB355"/>
      <c r="AC355"/>
      <c r="AD355"/>
    </row>
    <row r="356" spans="25:30" ht="15">
      <c r="Y356"/>
      <c r="Z356"/>
      <c r="AA356"/>
      <c r="AB356"/>
      <c r="AC356"/>
      <c r="AD356"/>
    </row>
    <row r="357" spans="25:30" ht="15">
      <c r="Y357"/>
      <c r="Z357"/>
      <c r="AA357"/>
      <c r="AB357"/>
      <c r="AC357"/>
      <c r="AD357"/>
    </row>
    <row r="358" spans="25:30" ht="15">
      <c r="Y358"/>
      <c r="Z358"/>
      <c r="AA358"/>
      <c r="AB358"/>
      <c r="AC358"/>
      <c r="AD358"/>
    </row>
    <row r="359" spans="21:30" ht="15">
      <c r="U359"/>
      <c r="V359"/>
      <c r="W359"/>
      <c r="X359" s="17"/>
      <c r="Y359"/>
      <c r="Z359"/>
      <c r="AA359"/>
      <c r="AB359"/>
      <c r="AC359"/>
      <c r="AD359"/>
    </row>
    <row r="360" spans="21:30" ht="15">
      <c r="U360"/>
      <c r="V360"/>
      <c r="W360"/>
      <c r="X360" s="17"/>
      <c r="Y360"/>
      <c r="Z360"/>
      <c r="AA360"/>
      <c r="AB360"/>
      <c r="AC360"/>
      <c r="AD360"/>
    </row>
    <row r="361" spans="21:30" ht="15">
      <c r="U361"/>
      <c r="V361"/>
      <c r="W361"/>
      <c r="X361" s="17"/>
      <c r="Y361"/>
      <c r="Z361"/>
      <c r="AA361"/>
      <c r="AB361"/>
      <c r="AC361"/>
      <c r="AD361"/>
    </row>
    <row r="362" spans="21:30" ht="15">
      <c r="U362"/>
      <c r="V362"/>
      <c r="W362"/>
      <c r="X362" s="17"/>
      <c r="Y362"/>
      <c r="Z362"/>
      <c r="AA362"/>
      <c r="AB362"/>
      <c r="AC362"/>
      <c r="AD362"/>
    </row>
    <row r="363" spans="21:30" ht="15">
      <c r="U363"/>
      <c r="V363"/>
      <c r="W363"/>
      <c r="X363" s="17"/>
      <c r="Y363"/>
      <c r="Z363"/>
      <c r="AA363"/>
      <c r="AB363"/>
      <c r="AC363"/>
      <c r="AD363"/>
    </row>
    <row r="364" spans="21:30" ht="15">
      <c r="U364"/>
      <c r="V364"/>
      <c r="W364"/>
      <c r="X364" s="17"/>
      <c r="Y364"/>
      <c r="Z364"/>
      <c r="AA364"/>
      <c r="AB364"/>
      <c r="AC364"/>
      <c r="AD364"/>
    </row>
    <row r="365" spans="25:30" ht="15">
      <c r="Y365"/>
      <c r="Z365"/>
      <c r="AA365"/>
      <c r="AB365"/>
      <c r="AC365"/>
      <c r="AD365"/>
    </row>
    <row r="366" spans="25:30" ht="15">
      <c r="Y366"/>
      <c r="Z366"/>
      <c r="AA366"/>
      <c r="AB366"/>
      <c r="AC366"/>
      <c r="AD366"/>
    </row>
    <row r="367" spans="25:30" ht="15">
      <c r="Y367"/>
      <c r="Z367"/>
      <c r="AA367"/>
      <c r="AB367"/>
      <c r="AC367"/>
      <c r="AD367"/>
    </row>
    <row r="368" spans="25:30" ht="15">
      <c r="Y368"/>
      <c r="Z368"/>
      <c r="AA368"/>
      <c r="AB368"/>
      <c r="AC368"/>
      <c r="AD368"/>
    </row>
    <row r="369" spans="25:30" ht="15">
      <c r="Y369"/>
      <c r="Z369"/>
      <c r="AA369"/>
      <c r="AB369"/>
      <c r="AC369"/>
      <c r="AD369"/>
    </row>
    <row r="370" spans="25:30" ht="15">
      <c r="Y370"/>
      <c r="Z370"/>
      <c r="AA370"/>
      <c r="AB370"/>
      <c r="AC370"/>
      <c r="AD370"/>
    </row>
    <row r="371" spans="25:30" ht="15">
      <c r="Y371"/>
      <c r="Z371"/>
      <c r="AA371"/>
      <c r="AB371"/>
      <c r="AC371"/>
      <c r="AD371"/>
    </row>
    <row r="372" spans="25:30" ht="15">
      <c r="Y372"/>
      <c r="Z372"/>
      <c r="AA372"/>
      <c r="AB372"/>
      <c r="AC372"/>
      <c r="AD372"/>
    </row>
    <row r="373" spans="25:30" ht="15">
      <c r="Y373"/>
      <c r="Z373"/>
      <c r="AA373"/>
      <c r="AB373"/>
      <c r="AC373"/>
      <c r="AD373"/>
    </row>
    <row r="374" spans="25:30" ht="15">
      <c r="Y374"/>
      <c r="Z374"/>
      <c r="AA374"/>
      <c r="AB374"/>
      <c r="AC374"/>
      <c r="AD374"/>
    </row>
    <row r="375" spans="25:30" ht="15">
      <c r="Y375"/>
      <c r="Z375"/>
      <c r="AA375"/>
      <c r="AB375"/>
      <c r="AC375"/>
      <c r="AD375"/>
    </row>
    <row r="376" spans="25:30" ht="15">
      <c r="Y376"/>
      <c r="Z376"/>
      <c r="AA376"/>
      <c r="AB376"/>
      <c r="AC376"/>
      <c r="AD376"/>
    </row>
    <row r="377" spans="25:30" ht="15">
      <c r="Y377"/>
      <c r="Z377"/>
      <c r="AA377"/>
      <c r="AB377"/>
      <c r="AC377"/>
      <c r="AD377"/>
    </row>
    <row r="378" spans="25:30" ht="15">
      <c r="Y378"/>
      <c r="Z378"/>
      <c r="AA378"/>
      <c r="AB378"/>
      <c r="AC378"/>
      <c r="AD378"/>
    </row>
    <row r="379" spans="25:30" ht="15">
      <c r="Y379"/>
      <c r="Z379"/>
      <c r="AA379"/>
      <c r="AB379"/>
      <c r="AC379"/>
      <c r="AD379"/>
    </row>
    <row r="380" spans="25:30" ht="15">
      <c r="Y380"/>
      <c r="Z380"/>
      <c r="AA380"/>
      <c r="AB380"/>
      <c r="AC380"/>
      <c r="AD380"/>
    </row>
    <row r="381" spans="25:30" ht="15">
      <c r="Y381"/>
      <c r="Z381"/>
      <c r="AA381"/>
      <c r="AB381"/>
      <c r="AC381"/>
      <c r="AD381"/>
    </row>
    <row r="382" spans="25:30" ht="15">
      <c r="Y382"/>
      <c r="Z382"/>
      <c r="AA382"/>
      <c r="AB382"/>
      <c r="AC382"/>
      <c r="AD382"/>
    </row>
    <row r="383" spans="25:30" ht="15">
      <c r="Y383"/>
      <c r="Z383"/>
      <c r="AA383"/>
      <c r="AB383"/>
      <c r="AC383"/>
      <c r="AD383"/>
    </row>
    <row r="384" spans="25:30" ht="15">
      <c r="Y384"/>
      <c r="Z384"/>
      <c r="AA384"/>
      <c r="AB384"/>
      <c r="AC384"/>
      <c r="AD384"/>
    </row>
    <row r="385" spans="21:30" ht="15">
      <c r="U385"/>
      <c r="V385"/>
      <c r="W385"/>
      <c r="X385" s="17"/>
      <c r="Y385"/>
      <c r="Z385"/>
      <c r="AA385"/>
      <c r="AB385"/>
      <c r="AC385"/>
      <c r="AD385"/>
    </row>
    <row r="386" spans="21:30" ht="15">
      <c r="U386"/>
      <c r="V386"/>
      <c r="W386"/>
      <c r="X386" s="17"/>
      <c r="Y386"/>
      <c r="Z386"/>
      <c r="AA386"/>
      <c r="AB386"/>
      <c r="AC386"/>
      <c r="AD386"/>
    </row>
    <row r="387" spans="21:30" ht="15">
      <c r="U387"/>
      <c r="V387"/>
      <c r="W387"/>
      <c r="X387" s="17"/>
      <c r="Y387"/>
      <c r="Z387"/>
      <c r="AA387"/>
      <c r="AB387"/>
      <c r="AC387"/>
      <c r="AD387"/>
    </row>
    <row r="388" spans="21:30" ht="15">
      <c r="U388"/>
      <c r="V388"/>
      <c r="W388"/>
      <c r="X388" s="17"/>
      <c r="Y388"/>
      <c r="Z388"/>
      <c r="AA388"/>
      <c r="AB388"/>
      <c r="AC388"/>
      <c r="AD388"/>
    </row>
    <row r="389" spans="21:30" ht="15">
      <c r="U389"/>
      <c r="V389"/>
      <c r="W389"/>
      <c r="X389" s="17"/>
      <c r="Y389"/>
      <c r="Z389"/>
      <c r="AA389"/>
      <c r="AB389"/>
      <c r="AC389"/>
      <c r="AD389"/>
    </row>
    <row r="390" spans="21:30" ht="15">
      <c r="U390"/>
      <c r="V390"/>
      <c r="W390"/>
      <c r="X390" s="17"/>
      <c r="Y390"/>
      <c r="Z390"/>
      <c r="AA390"/>
      <c r="AB390"/>
      <c r="AC390"/>
      <c r="AD390"/>
    </row>
    <row r="391" spans="21:30" ht="15">
      <c r="U391"/>
      <c r="V391"/>
      <c r="W391"/>
      <c r="X391" s="17"/>
      <c r="Y391"/>
      <c r="Z391"/>
      <c r="AA391"/>
      <c r="AB391"/>
      <c r="AC391"/>
      <c r="AD391"/>
    </row>
    <row r="392" spans="21:30" ht="15">
      <c r="U392"/>
      <c r="V392"/>
      <c r="W392"/>
      <c r="X392" s="17"/>
      <c r="Y392"/>
      <c r="Z392"/>
      <c r="AA392"/>
      <c r="AB392"/>
      <c r="AC392"/>
      <c r="AD392"/>
    </row>
    <row r="393" spans="21:30" ht="15">
      <c r="U393"/>
      <c r="V393"/>
      <c r="W393"/>
      <c r="X393" s="17"/>
      <c r="Y393"/>
      <c r="Z393"/>
      <c r="AA393"/>
      <c r="AB393"/>
      <c r="AC393"/>
      <c r="AD393"/>
    </row>
    <row r="394" spans="21:30" ht="15">
      <c r="U394"/>
      <c r="V394"/>
      <c r="W394"/>
      <c r="X394" s="17"/>
      <c r="Y394"/>
      <c r="Z394"/>
      <c r="AA394"/>
      <c r="AB394"/>
      <c r="AC394"/>
      <c r="AD394"/>
    </row>
    <row r="395" spans="25:30" ht="15">
      <c r="Y395"/>
      <c r="Z395"/>
      <c r="AA395"/>
      <c r="AB395"/>
      <c r="AC395"/>
      <c r="AD395"/>
    </row>
    <row r="396" spans="25:30" ht="15">
      <c r="Y396"/>
      <c r="Z396"/>
      <c r="AA396"/>
      <c r="AB396"/>
      <c r="AC396"/>
      <c r="AD396"/>
    </row>
    <row r="397" spans="25:30" ht="15">
      <c r="Y397"/>
      <c r="Z397"/>
      <c r="AA397"/>
      <c r="AB397"/>
      <c r="AC397"/>
      <c r="AD397"/>
    </row>
    <row r="398" spans="25:30" ht="15">
      <c r="Y398"/>
      <c r="Z398"/>
      <c r="AA398"/>
      <c r="AB398"/>
      <c r="AC398"/>
      <c r="AD398"/>
    </row>
    <row r="399" spans="25:30" ht="15">
      <c r="Y399"/>
      <c r="Z399"/>
      <c r="AA399"/>
      <c r="AB399"/>
      <c r="AC399"/>
      <c r="AD399"/>
    </row>
    <row r="400" spans="25:30" ht="15">
      <c r="Y400"/>
      <c r="Z400"/>
      <c r="AA400"/>
      <c r="AB400"/>
      <c r="AC400"/>
      <c r="AD400"/>
    </row>
    <row r="401" spans="25:30" ht="15">
      <c r="Y401"/>
      <c r="Z401"/>
      <c r="AA401"/>
      <c r="AB401"/>
      <c r="AC401"/>
      <c r="AD401"/>
    </row>
    <row r="402" spans="25:30" ht="15">
      <c r="Y402"/>
      <c r="Z402"/>
      <c r="AA402"/>
      <c r="AB402"/>
      <c r="AC402"/>
      <c r="AD402"/>
    </row>
    <row r="403" spans="25:30" ht="15">
      <c r="Y403"/>
      <c r="Z403"/>
      <c r="AA403"/>
      <c r="AB403"/>
      <c r="AC403"/>
      <c r="AD403"/>
    </row>
    <row r="404" spans="25:30" ht="15">
      <c r="Y404"/>
      <c r="Z404"/>
      <c r="AA404"/>
      <c r="AB404"/>
      <c r="AC404"/>
      <c r="AD404"/>
    </row>
    <row r="405" spans="25:30" ht="15">
      <c r="Y405"/>
      <c r="Z405"/>
      <c r="AA405"/>
      <c r="AB405"/>
      <c r="AC405"/>
      <c r="AD405"/>
    </row>
    <row r="406" spans="25:30" ht="15">
      <c r="Y406"/>
      <c r="Z406"/>
      <c r="AA406"/>
      <c r="AB406"/>
      <c r="AC406"/>
      <c r="AD406"/>
    </row>
    <row r="407" spans="25:30" ht="15">
      <c r="Y407"/>
      <c r="Z407"/>
      <c r="AA407"/>
      <c r="AB407"/>
      <c r="AC407"/>
      <c r="AD407"/>
    </row>
    <row r="408" spans="25:30" ht="15">
      <c r="Y408"/>
      <c r="Z408"/>
      <c r="AA408"/>
      <c r="AB408"/>
      <c r="AC408"/>
      <c r="AD408"/>
    </row>
    <row r="409" spans="25:30" ht="15">
      <c r="Y409"/>
      <c r="Z409"/>
      <c r="AA409"/>
      <c r="AB409"/>
      <c r="AC409"/>
      <c r="AD409"/>
    </row>
    <row r="410" spans="25:30" ht="15">
      <c r="Y410"/>
      <c r="Z410"/>
      <c r="AA410"/>
      <c r="AB410"/>
      <c r="AC410"/>
      <c r="AD410"/>
    </row>
    <row r="411" spans="21:30" ht="15">
      <c r="U411"/>
      <c r="V411"/>
      <c r="W411"/>
      <c r="X411" s="17"/>
      <c r="Y411"/>
      <c r="Z411"/>
      <c r="AA411"/>
      <c r="AB411"/>
      <c r="AC411"/>
      <c r="AD411"/>
    </row>
  </sheetData>
  <sheetProtection password="85BF" sheet="1" objects="1" scenarios="1" selectLockedCells="1"/>
  <mergeCells count="181">
    <mergeCell ref="H48:I48"/>
    <mergeCell ref="Q48:R48"/>
    <mergeCell ref="C8:E8"/>
    <mergeCell ref="J21:K21"/>
    <mergeCell ref="J26:K26"/>
    <mergeCell ref="J31:K31"/>
    <mergeCell ref="J37:K37"/>
    <mergeCell ref="E40:G40"/>
    <mergeCell ref="E43:F43"/>
    <mergeCell ref="H43:I43"/>
    <mergeCell ref="Q40:R40"/>
    <mergeCell ref="N41:O41"/>
    <mergeCell ref="Q41:R41"/>
    <mergeCell ref="Q42:R42"/>
    <mergeCell ref="E45:G45"/>
    <mergeCell ref="M45:O46"/>
    <mergeCell ref="P45:P46"/>
    <mergeCell ref="Q45:R45"/>
    <mergeCell ref="Q46:R46"/>
    <mergeCell ref="E34:G34"/>
    <mergeCell ref="M34:O35"/>
    <mergeCell ref="P34:P35"/>
    <mergeCell ref="Q34:R34"/>
    <mergeCell ref="Q35:R35"/>
    <mergeCell ref="Q39:R39"/>
    <mergeCell ref="Q25:R25"/>
    <mergeCell ref="E26:F26"/>
    <mergeCell ref="H26:I26"/>
    <mergeCell ref="Q26:R26"/>
    <mergeCell ref="N25:O25"/>
    <mergeCell ref="E28:G28"/>
    <mergeCell ref="M28:O29"/>
    <mergeCell ref="P28:P29"/>
    <mergeCell ref="Q28:R28"/>
    <mergeCell ref="Q29:R29"/>
    <mergeCell ref="Q21:R21"/>
    <mergeCell ref="E23:G23"/>
    <mergeCell ref="M23:O24"/>
    <mergeCell ref="P23:P24"/>
    <mergeCell ref="Q23:R23"/>
    <mergeCell ref="Q24:R24"/>
    <mergeCell ref="E24:F24"/>
    <mergeCell ref="C58:F58"/>
    <mergeCell ref="J57:K57"/>
    <mergeCell ref="N58:Q58"/>
    <mergeCell ref="N57:R57"/>
    <mergeCell ref="P18:P19"/>
    <mergeCell ref="Q18:R18"/>
    <mergeCell ref="Q19:R19"/>
    <mergeCell ref="N20:O20"/>
    <mergeCell ref="Q20:R20"/>
    <mergeCell ref="H21:I21"/>
    <mergeCell ref="M88:O89"/>
    <mergeCell ref="E90:F90"/>
    <mergeCell ref="N90:O90"/>
    <mergeCell ref="Q90:R90"/>
    <mergeCell ref="Q91:R91"/>
    <mergeCell ref="E91:F91"/>
    <mergeCell ref="H91:I91"/>
    <mergeCell ref="Q86:R86"/>
    <mergeCell ref="E84:F84"/>
    <mergeCell ref="E85:F85"/>
    <mergeCell ref="E86:F86"/>
    <mergeCell ref="H86:I86"/>
    <mergeCell ref="P88:P89"/>
    <mergeCell ref="Q88:R88"/>
    <mergeCell ref="E89:F89"/>
    <mergeCell ref="Q89:R89"/>
    <mergeCell ref="E88:G88"/>
    <mergeCell ref="E83:G83"/>
    <mergeCell ref="M83:O84"/>
    <mergeCell ref="P83:P84"/>
    <mergeCell ref="Q83:R83"/>
    <mergeCell ref="Q84:R84"/>
    <mergeCell ref="N85:O85"/>
    <mergeCell ref="Q85:R85"/>
    <mergeCell ref="E72:G72"/>
    <mergeCell ref="T71:U72"/>
    <mergeCell ref="M72:O73"/>
    <mergeCell ref="P72:P73"/>
    <mergeCell ref="Q72:R72"/>
    <mergeCell ref="Q73:R73"/>
    <mergeCell ref="E67:G67"/>
    <mergeCell ref="P67:P68"/>
    <mergeCell ref="Q67:R67"/>
    <mergeCell ref="Q68:R68"/>
    <mergeCell ref="M67:O68"/>
    <mergeCell ref="E68:F68"/>
    <mergeCell ref="E78:F78"/>
    <mergeCell ref="E35:F35"/>
    <mergeCell ref="B51:D51"/>
    <mergeCell ref="E70:F70"/>
    <mergeCell ref="E77:G77"/>
    <mergeCell ref="C64:F64"/>
    <mergeCell ref="G64:I64"/>
    <mergeCell ref="H37:I37"/>
    <mergeCell ref="E41:F41"/>
    <mergeCell ref="E37:F37"/>
    <mergeCell ref="G61:I61"/>
    <mergeCell ref="G62:H62"/>
    <mergeCell ref="C63:F63"/>
    <mergeCell ref="E47:F47"/>
    <mergeCell ref="G56:I56"/>
    <mergeCell ref="C59:F59"/>
    <mergeCell ref="G59:I59"/>
    <mergeCell ref="B52:C54"/>
    <mergeCell ref="E48:F48"/>
    <mergeCell ref="G57:H57"/>
    <mergeCell ref="M51:P51"/>
    <mergeCell ref="B2:D2"/>
    <mergeCell ref="M2:P2"/>
    <mergeCell ref="G7:I7"/>
    <mergeCell ref="G8:H8"/>
    <mergeCell ref="C9:F9"/>
    <mergeCell ref="C10:F10"/>
    <mergeCell ref="G10:I10"/>
    <mergeCell ref="G12:I12"/>
    <mergeCell ref="G13:H13"/>
    <mergeCell ref="E93:G93"/>
    <mergeCell ref="M93:O94"/>
    <mergeCell ref="P93:P94"/>
    <mergeCell ref="Q93:R93"/>
    <mergeCell ref="E94:F94"/>
    <mergeCell ref="Q94:R94"/>
    <mergeCell ref="J62:K62"/>
    <mergeCell ref="N63:Q63"/>
    <mergeCell ref="N62:R62"/>
    <mergeCell ref="J8:K8"/>
    <mergeCell ref="N8:R8"/>
    <mergeCell ref="N9:Q9"/>
    <mergeCell ref="J13:K13"/>
    <mergeCell ref="N13:R13"/>
    <mergeCell ref="N14:Q14"/>
    <mergeCell ref="M18:O19"/>
    <mergeCell ref="N69:O69"/>
    <mergeCell ref="Q69:R69"/>
    <mergeCell ref="Q70:R70"/>
    <mergeCell ref="E75:F75"/>
    <mergeCell ref="H75:I75"/>
    <mergeCell ref="Q75:R75"/>
    <mergeCell ref="N74:O74"/>
    <mergeCell ref="Q74:R74"/>
    <mergeCell ref="E73:F73"/>
    <mergeCell ref="H70:I70"/>
    <mergeCell ref="N79:O79"/>
    <mergeCell ref="Q79:R79"/>
    <mergeCell ref="Q80:R80"/>
    <mergeCell ref="M77:O78"/>
    <mergeCell ref="P77:P78"/>
    <mergeCell ref="Q77:R77"/>
    <mergeCell ref="Q78:R78"/>
    <mergeCell ref="C15:F15"/>
    <mergeCell ref="G15:I15"/>
    <mergeCell ref="E95:F95"/>
    <mergeCell ref="N95:O95"/>
    <mergeCell ref="Q95:R95"/>
    <mergeCell ref="Q96:R96"/>
    <mergeCell ref="E96:F96"/>
    <mergeCell ref="H96:I96"/>
    <mergeCell ref="E80:F80"/>
    <mergeCell ref="H80:I80"/>
    <mergeCell ref="N47:O47"/>
    <mergeCell ref="Q47:R47"/>
    <mergeCell ref="N30:O30"/>
    <mergeCell ref="E29:F29"/>
    <mergeCell ref="Q30:R30"/>
    <mergeCell ref="N36:O36"/>
    <mergeCell ref="Q36:R36"/>
    <mergeCell ref="E31:F31"/>
    <mergeCell ref="H31:I31"/>
    <mergeCell ref="Q31:R31"/>
    <mergeCell ref="B1:R1"/>
    <mergeCell ref="B3:C5"/>
    <mergeCell ref="E18:G18"/>
    <mergeCell ref="E21:F21"/>
    <mergeCell ref="E46:F46"/>
    <mergeCell ref="Q37:R37"/>
    <mergeCell ref="M39:O40"/>
    <mergeCell ref="P39:P40"/>
    <mergeCell ref="E19:F19"/>
    <mergeCell ref="C14:F14"/>
  </mergeCells>
  <printOptions/>
  <pageMargins left="0.5905511811023623" right="0.1968503937007874" top="0.3937007874015748" bottom="0.5905511811023623" header="0" footer="0"/>
  <pageSetup horizontalDpi="300" verticalDpi="300" orientation="portrait" paperSize="9" r:id="rId5"/>
  <legacyDrawing r:id="rId4"/>
  <oleObjects>
    <oleObject progId="Equation.2" shapeId="951878" r:id="rId1"/>
    <oleObject progId="Equation.2" shapeId="1837847" r:id="rId2"/>
    <oleObject progId="Equation.2" shapeId="222427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Peder Lund Nielsen</dc:creator>
  <cp:keywords/>
  <dc:description/>
  <cp:lastModifiedBy>Peder</cp:lastModifiedBy>
  <cp:lastPrinted>2008-11-03T16:46:07Z</cp:lastPrinted>
  <dcterms:created xsi:type="dcterms:W3CDTF">2008-10-20T13:51:08Z</dcterms:created>
  <dcterms:modified xsi:type="dcterms:W3CDTF">2017-03-05T09:38:59Z</dcterms:modified>
  <cp:category/>
  <cp:version/>
  <cp:contentType/>
  <cp:contentStatus/>
</cp:coreProperties>
</file>