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ruger\Documents\Sysform\Til udskrift\"/>
    </mc:Choice>
  </mc:AlternateContent>
  <xr:revisionPtr revIDLastSave="0" documentId="8_{19177EC6-C4A4-4E93-8A28-3D4F8342E232}" xr6:coauthVersionLast="47" xr6:coauthVersionMax="47" xr10:uidLastSave="{00000000-0000-0000-0000-000000000000}"/>
  <workbookProtection workbookPassword="85BF" lockStructure="1"/>
  <bookViews>
    <workbookView showSheetTabs="0" xWindow="-110" yWindow="-110" windowWidth="19420" windowHeight="10420" firstSheet="1" activeTab="1"/>
  </bookViews>
  <sheets>
    <sheet name="Ark1" sheetId="4" state="hidden" r:id="rId1"/>
    <sheet name="Ark2" sheetId="2" r:id="rId2"/>
  </sheets>
  <definedNames>
    <definedName name="degreesmath">'Ark1'!$K$28:$L$388</definedName>
    <definedName name="fives">'Ark1'!$AA$3:$AD$146</definedName>
    <definedName name="halves">'Ark1'!$Q$2:$T$25</definedName>
    <definedName name="ones">'Ark1'!$AF$3:$AI$27</definedName>
    <definedName name="q1coords">'Ark1'!$G$3:$H$19</definedName>
    <definedName name="q2coords">'Ark1'!$G$25:$H$41</definedName>
    <definedName name="q3coords">'Ark1'!$G$47:$H$63</definedName>
    <definedName name="q4coords">'Ark1'!$G$69:$H$85</definedName>
    <definedName name="q5coords">'Ark1'!$G$91:$H$107</definedName>
    <definedName name="q6coords">'Ark1'!$G$113:$H$129</definedName>
    <definedName name="q7coords">'Ark1'!$G$135:$H$151</definedName>
    <definedName name="q8coords">'Ark1'!$G$157:$H$173</definedName>
    <definedName name="quarters">'Ark1'!$V$3:$Y$50</definedName>
    <definedName name="_xlnm.Print_Area" localSheetId="1">'Ark2'!$A$3:$P$100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4" l="1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Q25" i="4" s="1"/>
  <c r="AC1" i="2"/>
  <c r="A2" i="4"/>
  <c r="W3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AB3" i="4"/>
  <c r="AB4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120" i="4"/>
  <c r="AB121" i="4"/>
  <c r="AB122" i="4"/>
  <c r="AB123" i="4"/>
  <c r="AB124" i="4"/>
  <c r="AB125" i="4"/>
  <c r="AB126" i="4"/>
  <c r="AB127" i="4"/>
  <c r="AB128" i="4"/>
  <c r="AB129" i="4"/>
  <c r="AB130" i="4"/>
  <c r="AB131" i="4"/>
  <c r="AB132" i="4"/>
  <c r="AB133" i="4"/>
  <c r="AA37" i="4" s="1"/>
  <c r="AB134" i="4"/>
  <c r="AB135" i="4"/>
  <c r="AB136" i="4"/>
  <c r="AB137" i="4"/>
  <c r="AB138" i="4"/>
  <c r="AB139" i="4"/>
  <c r="AB140" i="4"/>
  <c r="AB141" i="4"/>
  <c r="AB142" i="4"/>
  <c r="AB143" i="4"/>
  <c r="AB144" i="4"/>
  <c r="AB145" i="4"/>
  <c r="AA145" i="4" s="1"/>
  <c r="AB146" i="4"/>
  <c r="AA6" i="4"/>
  <c r="Q24" i="4"/>
  <c r="V35" i="4"/>
  <c r="AG3" i="4"/>
  <c r="AG4" i="4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H7" i="4"/>
  <c r="AA53" i="4"/>
  <c r="AA69" i="4"/>
  <c r="AA85" i="4"/>
  <c r="AA97" i="4"/>
  <c r="AA105" i="4"/>
  <c r="AA113" i="4"/>
  <c r="AI7" i="4"/>
  <c r="AA128" i="4"/>
  <c r="AA136" i="4"/>
  <c r="AH6" i="4"/>
  <c r="AI6" i="4"/>
  <c r="AH3" i="4"/>
  <c r="AI3" i="4"/>
  <c r="AF8" i="4"/>
  <c r="AH12" i="4"/>
  <c r="AI12" i="4"/>
  <c r="AH16" i="4"/>
  <c r="AI16" i="4"/>
  <c r="AF24" i="4"/>
  <c r="AH24" i="4"/>
  <c r="AI24" i="4"/>
  <c r="AH8" i="4"/>
  <c r="AI8" i="4"/>
  <c r="AH23" i="4"/>
  <c r="AI23" i="4"/>
  <c r="AH5" i="4"/>
  <c r="AI5" i="4"/>
  <c r="AH22" i="4"/>
  <c r="AI22" i="4"/>
  <c r="AH11" i="4"/>
  <c r="AI11" i="4"/>
  <c r="AH9" i="4"/>
  <c r="AI9" i="4"/>
  <c r="AH10" i="4"/>
  <c r="AH18" i="4"/>
  <c r="AH25" i="4"/>
  <c r="AF27" i="4"/>
  <c r="AH27" i="4"/>
  <c r="AH19" i="4"/>
  <c r="AH26" i="4"/>
  <c r="AH13" i="4"/>
  <c r="AH21" i="4"/>
  <c r="AH17" i="4"/>
  <c r="AH15" i="4"/>
  <c r="AH14" i="4"/>
  <c r="AH20" i="4"/>
  <c r="AI10" i="4"/>
  <c r="AI18" i="4"/>
  <c r="AI25" i="4"/>
  <c r="AI27" i="4"/>
  <c r="AI19" i="4"/>
  <c r="AI26" i="4"/>
  <c r="AI13" i="4"/>
  <c r="AI21" i="4"/>
  <c r="AI17" i="4"/>
  <c r="AI15" i="4"/>
  <c r="AI14" i="4"/>
  <c r="AI20" i="4"/>
  <c r="AH4" i="4"/>
  <c r="AI4" i="4"/>
  <c r="AA144" i="4"/>
  <c r="X12" i="4"/>
  <c r="X16" i="4"/>
  <c r="X20" i="4" s="1"/>
  <c r="X24" i="4"/>
  <c r="X28" i="4" s="1"/>
  <c r="X32" i="4" s="1"/>
  <c r="X36" i="4" s="1"/>
  <c r="X40" i="4" s="1"/>
  <c r="X44" i="4" s="1"/>
  <c r="X48" i="4" s="1"/>
  <c r="X14" i="4"/>
  <c r="X18" i="4"/>
  <c r="X22" i="4" s="1"/>
  <c r="X26" i="4" s="1"/>
  <c r="X30" i="4" s="1"/>
  <c r="X34" i="4" s="1"/>
  <c r="X38" i="4" s="1"/>
  <c r="X42" i="4" s="1"/>
  <c r="X46" i="4" s="1"/>
  <c r="X50" i="4" s="1"/>
  <c r="X13" i="4"/>
  <c r="X17" i="4"/>
  <c r="X21" i="4" s="1"/>
  <c r="X25" i="4" s="1"/>
  <c r="X29" i="4" s="1"/>
  <c r="X33" i="4" s="1"/>
  <c r="X37" i="4" s="1"/>
  <c r="X41" i="4" s="1"/>
  <c r="X45" i="4" s="1"/>
  <c r="X49" i="4" s="1"/>
  <c r="X11" i="4"/>
  <c r="X15" i="4"/>
  <c r="AD15" i="4"/>
  <c r="AD16" i="4"/>
  <c r="AD17" i="4"/>
  <c r="AD18" i="4"/>
  <c r="X19" i="4"/>
  <c r="AD19" i="4"/>
  <c r="AD20" i="4"/>
  <c r="AD32" i="4" s="1"/>
  <c r="AD44" i="4" s="1"/>
  <c r="AD56" i="4" s="1"/>
  <c r="AD68" i="4" s="1"/>
  <c r="AD80" i="4" s="1"/>
  <c r="AD92" i="4" s="1"/>
  <c r="AD104" i="4" s="1"/>
  <c r="AD116" i="4" s="1"/>
  <c r="AD128" i="4" s="1"/>
  <c r="AD140" i="4" s="1"/>
  <c r="AD21" i="4"/>
  <c r="AD22" i="4"/>
  <c r="X23" i="4"/>
  <c r="X27" i="4" s="1"/>
  <c r="X31" i="4" s="1"/>
  <c r="X35" i="4" s="1"/>
  <c r="X39" i="4" s="1"/>
  <c r="X43" i="4" s="1"/>
  <c r="X47" i="4" s="1"/>
  <c r="AD23" i="4"/>
  <c r="AD24" i="4"/>
  <c r="AD36" i="4" s="1"/>
  <c r="AD48" i="4" s="1"/>
  <c r="AD60" i="4" s="1"/>
  <c r="AD72" i="4" s="1"/>
  <c r="AD84" i="4" s="1"/>
  <c r="AD96" i="4" s="1"/>
  <c r="AD108" i="4" s="1"/>
  <c r="AD120" i="4" s="1"/>
  <c r="AD132" i="4" s="1"/>
  <c r="AD144" i="4" s="1"/>
  <c r="AD25" i="4"/>
  <c r="AD26" i="4"/>
  <c r="AC27" i="4"/>
  <c r="AD27" i="4"/>
  <c r="AC28" i="4"/>
  <c r="AD28" i="4"/>
  <c r="AC29" i="4"/>
  <c r="AD29" i="4"/>
  <c r="AC30" i="4"/>
  <c r="AD30" i="4"/>
  <c r="AC31" i="4"/>
  <c r="AD31" i="4"/>
  <c r="AC32" i="4"/>
  <c r="AC33" i="4"/>
  <c r="AD33" i="4"/>
  <c r="AC34" i="4"/>
  <c r="AD34" i="4"/>
  <c r="AC35" i="4"/>
  <c r="AD35" i="4"/>
  <c r="AC36" i="4"/>
  <c r="AC37" i="4"/>
  <c r="AD37" i="4"/>
  <c r="AC38" i="4"/>
  <c r="AD38" i="4"/>
  <c r="AC39" i="4"/>
  <c r="AC51" i="4" s="1"/>
  <c r="AC63" i="4" s="1"/>
  <c r="AC75" i="4" s="1"/>
  <c r="AC87" i="4" s="1"/>
  <c r="AC99" i="4" s="1"/>
  <c r="AC111" i="4" s="1"/>
  <c r="AC123" i="4" s="1"/>
  <c r="AC135" i="4" s="1"/>
  <c r="AD39" i="4"/>
  <c r="AC40" i="4"/>
  <c r="AC52" i="4" s="1"/>
  <c r="AC64" i="4" s="1"/>
  <c r="AC76" i="4" s="1"/>
  <c r="AC88" i="4" s="1"/>
  <c r="AC100" i="4" s="1"/>
  <c r="AC112" i="4" s="1"/>
  <c r="AC124" i="4" s="1"/>
  <c r="AC136" i="4" s="1"/>
  <c r="AD40" i="4"/>
  <c r="AC41" i="4"/>
  <c r="AD41" i="4"/>
  <c r="AC42" i="4"/>
  <c r="AD42" i="4"/>
  <c r="AC43" i="4"/>
  <c r="AC55" i="4" s="1"/>
  <c r="AC67" i="4" s="1"/>
  <c r="AC79" i="4" s="1"/>
  <c r="AC91" i="4" s="1"/>
  <c r="AC103" i="4" s="1"/>
  <c r="AC115" i="4" s="1"/>
  <c r="AC127" i="4" s="1"/>
  <c r="AC139" i="4" s="1"/>
  <c r="AD43" i="4"/>
  <c r="AC44" i="4"/>
  <c r="AC56" i="4" s="1"/>
  <c r="AC68" i="4" s="1"/>
  <c r="AC80" i="4" s="1"/>
  <c r="AC92" i="4" s="1"/>
  <c r="AC104" i="4" s="1"/>
  <c r="AC116" i="4" s="1"/>
  <c r="AC128" i="4" s="1"/>
  <c r="AC140" i="4" s="1"/>
  <c r="AC45" i="4"/>
  <c r="AD45" i="4"/>
  <c r="AC46" i="4"/>
  <c r="AD46" i="4"/>
  <c r="AC47" i="4"/>
  <c r="AC59" i="4" s="1"/>
  <c r="AC71" i="4" s="1"/>
  <c r="AC83" i="4" s="1"/>
  <c r="AC95" i="4" s="1"/>
  <c r="AC107" i="4" s="1"/>
  <c r="AC119" i="4" s="1"/>
  <c r="AC131" i="4" s="1"/>
  <c r="AC143" i="4" s="1"/>
  <c r="AD47" i="4"/>
  <c r="AC48" i="4"/>
  <c r="AC60" i="4" s="1"/>
  <c r="AC72" i="4" s="1"/>
  <c r="AC84" i="4" s="1"/>
  <c r="AC96" i="4" s="1"/>
  <c r="AC108" i="4" s="1"/>
  <c r="AC120" i="4" s="1"/>
  <c r="AC132" i="4" s="1"/>
  <c r="AC144" i="4" s="1"/>
  <c r="AC49" i="4"/>
  <c r="AD49" i="4"/>
  <c r="AC50" i="4"/>
  <c r="AD50" i="4"/>
  <c r="AD51" i="4"/>
  <c r="AD52" i="4"/>
  <c r="AC53" i="4"/>
  <c r="AD53" i="4"/>
  <c r="AC54" i="4"/>
  <c r="AD54" i="4"/>
  <c r="AD55" i="4"/>
  <c r="AC57" i="4"/>
  <c r="AD57" i="4"/>
  <c r="AC58" i="4"/>
  <c r="AD58" i="4"/>
  <c r="AD59" i="4"/>
  <c r="AC61" i="4"/>
  <c r="AD61" i="4"/>
  <c r="AC62" i="4"/>
  <c r="AD62" i="4"/>
  <c r="AD63" i="4"/>
  <c r="AD64" i="4"/>
  <c r="AC65" i="4"/>
  <c r="AD65" i="4"/>
  <c r="AC66" i="4"/>
  <c r="AD66" i="4"/>
  <c r="AD67" i="4"/>
  <c r="AC69" i="4"/>
  <c r="AD69" i="4"/>
  <c r="AC70" i="4"/>
  <c r="AD70" i="4"/>
  <c r="AD71" i="4"/>
  <c r="AC73" i="4"/>
  <c r="AD73" i="4"/>
  <c r="AC74" i="4"/>
  <c r="AD74" i="4"/>
  <c r="AD75" i="4"/>
  <c r="AD76" i="4"/>
  <c r="AC77" i="4"/>
  <c r="AD77" i="4"/>
  <c r="AC78" i="4"/>
  <c r="AD78" i="4"/>
  <c r="AD79" i="4"/>
  <c r="AC81" i="4"/>
  <c r="AD81" i="4"/>
  <c r="AC82" i="4"/>
  <c r="AD82" i="4"/>
  <c r="AD83" i="4"/>
  <c r="AC85" i="4"/>
  <c r="AD85" i="4"/>
  <c r="AC86" i="4"/>
  <c r="AD86" i="4"/>
  <c r="AD87" i="4"/>
  <c r="AD88" i="4"/>
  <c r="AC89" i="4"/>
  <c r="AD89" i="4"/>
  <c r="AC90" i="4"/>
  <c r="AD90" i="4"/>
  <c r="AD91" i="4"/>
  <c r="AC93" i="4"/>
  <c r="AD93" i="4"/>
  <c r="AC94" i="4"/>
  <c r="AD94" i="4"/>
  <c r="AD95" i="4"/>
  <c r="AC97" i="4"/>
  <c r="AD97" i="4"/>
  <c r="AC98" i="4"/>
  <c r="AD98" i="4"/>
  <c r="AD99" i="4"/>
  <c r="AD100" i="4"/>
  <c r="AC101" i="4"/>
  <c r="AD101" i="4"/>
  <c r="AC102" i="4"/>
  <c r="AD102" i="4"/>
  <c r="AD103" i="4"/>
  <c r="AC105" i="4"/>
  <c r="AD105" i="4"/>
  <c r="AC106" i="4"/>
  <c r="AD106" i="4"/>
  <c r="AD107" i="4"/>
  <c r="AC109" i="4"/>
  <c r="AD109" i="4"/>
  <c r="AC110" i="4"/>
  <c r="AD110" i="4"/>
  <c r="AD111" i="4"/>
  <c r="AD112" i="4"/>
  <c r="AC113" i="4"/>
  <c r="AD113" i="4"/>
  <c r="AC114" i="4"/>
  <c r="AD114" i="4"/>
  <c r="AD115" i="4"/>
  <c r="AC117" i="4"/>
  <c r="AD117" i="4"/>
  <c r="AC118" i="4"/>
  <c r="AD118" i="4"/>
  <c r="AD119" i="4"/>
  <c r="AC121" i="4"/>
  <c r="AD121" i="4"/>
  <c r="AC122" i="4"/>
  <c r="AD122" i="4"/>
  <c r="AD123" i="4"/>
  <c r="AD124" i="4"/>
  <c r="AC125" i="4"/>
  <c r="AD125" i="4"/>
  <c r="AC126" i="4"/>
  <c r="AD126" i="4"/>
  <c r="AD127" i="4"/>
  <c r="AC129" i="4"/>
  <c r="AD129" i="4"/>
  <c r="AC130" i="4"/>
  <c r="AD130" i="4"/>
  <c r="AD131" i="4"/>
  <c r="AC133" i="4"/>
  <c r="AD133" i="4"/>
  <c r="AC134" i="4"/>
  <c r="AD134" i="4"/>
  <c r="AD135" i="4"/>
  <c r="AD136" i="4"/>
  <c r="AC137" i="4"/>
  <c r="AD137" i="4"/>
  <c r="AC138" i="4"/>
  <c r="AD138" i="4"/>
  <c r="AD139" i="4"/>
  <c r="AC141" i="4"/>
  <c r="AD141" i="4"/>
  <c r="AC142" i="4"/>
  <c r="AD142" i="4"/>
  <c r="AD143" i="4"/>
  <c r="AC145" i="4"/>
  <c r="AD145" i="4"/>
  <c r="AC146" i="4"/>
  <c r="AD146" i="4"/>
  <c r="AA21" i="4" l="1"/>
  <c r="AF16" i="4"/>
  <c r="V6" i="4"/>
  <c r="V27" i="4"/>
  <c r="Q16" i="4"/>
  <c r="AA117" i="4"/>
  <c r="AA109" i="4"/>
  <c r="AA101" i="4"/>
  <c r="AA93" i="4"/>
  <c r="AA77" i="4"/>
  <c r="AA61" i="4"/>
  <c r="AA45" i="4"/>
  <c r="AA29" i="4"/>
  <c r="AA124" i="4"/>
  <c r="AA119" i="4"/>
  <c r="AA115" i="4"/>
  <c r="AA111" i="4"/>
  <c r="AA107" i="4"/>
  <c r="AA103" i="4"/>
  <c r="AA99" i="4"/>
  <c r="AA95" i="4"/>
  <c r="AA89" i="4"/>
  <c r="AA81" i="4"/>
  <c r="AA73" i="4"/>
  <c r="AA65" i="4"/>
  <c r="AA57" i="4"/>
  <c r="AA49" i="4"/>
  <c r="AA41" i="4"/>
  <c r="AA33" i="4"/>
  <c r="AA25" i="4"/>
  <c r="Q9" i="4"/>
  <c r="AA140" i="4"/>
  <c r="AA132" i="4"/>
  <c r="V43" i="4"/>
  <c r="V49" i="4"/>
  <c r="V47" i="4"/>
  <c r="V39" i="4"/>
  <c r="V31" i="4"/>
  <c r="V23" i="4"/>
  <c r="AF25" i="4"/>
  <c r="AF23" i="4"/>
  <c r="AF10" i="4"/>
  <c r="AF20" i="4"/>
  <c r="AF12" i="4"/>
  <c r="AF21" i="4"/>
  <c r="AF19" i="4"/>
  <c r="AF17" i="4"/>
  <c r="AF15" i="4"/>
  <c r="AF13" i="4"/>
  <c r="AF11" i="4"/>
  <c r="AF9" i="4"/>
  <c r="AA143" i="4"/>
  <c r="AA141" i="4"/>
  <c r="AA139" i="4"/>
  <c r="AA137" i="4"/>
  <c r="AA135" i="4"/>
  <c r="AA133" i="4"/>
  <c r="AA131" i="4"/>
  <c r="AA129" i="4"/>
  <c r="AA127" i="4"/>
  <c r="AA125" i="4"/>
  <c r="AA123" i="4"/>
  <c r="AA121" i="4"/>
  <c r="AA91" i="4"/>
  <c r="AA87" i="4"/>
  <c r="AA83" i="4"/>
  <c r="AA79" i="4"/>
  <c r="AA75" i="4"/>
  <c r="AA71" i="4"/>
  <c r="AA67" i="4"/>
  <c r="AA63" i="4"/>
  <c r="AA59" i="4"/>
  <c r="AA55" i="4"/>
  <c r="AA51" i="4"/>
  <c r="AA47" i="4"/>
  <c r="AA43" i="4"/>
  <c r="AA39" i="4"/>
  <c r="AA35" i="4"/>
  <c r="AA31" i="4"/>
  <c r="AA27" i="4"/>
  <c r="AA23" i="4"/>
  <c r="AA17" i="4"/>
  <c r="AA10" i="4"/>
  <c r="V45" i="4"/>
  <c r="V41" i="4"/>
  <c r="V37" i="4"/>
  <c r="V33" i="4"/>
  <c r="V29" i="4"/>
  <c r="V25" i="4"/>
  <c r="V21" i="4"/>
  <c r="V10" i="4"/>
  <c r="Q13" i="4"/>
  <c r="Q5" i="4"/>
  <c r="Q14" i="4"/>
  <c r="AA146" i="4"/>
  <c r="AF22" i="4"/>
  <c r="AF18" i="4"/>
  <c r="AF14" i="4"/>
  <c r="AA142" i="4"/>
  <c r="AA138" i="4"/>
  <c r="AA134" i="4"/>
  <c r="AA130" i="4"/>
  <c r="AA126" i="4"/>
  <c r="AA122" i="4"/>
  <c r="Q20" i="4"/>
  <c r="AA14" i="4"/>
  <c r="V14" i="4"/>
  <c r="AF4" i="4"/>
  <c r="Q11" i="4"/>
  <c r="Q7" i="4"/>
  <c r="AF26" i="4"/>
  <c r="AA120" i="4"/>
  <c r="AA118" i="4"/>
  <c r="AA116" i="4"/>
  <c r="AA114" i="4"/>
  <c r="AA112" i="4"/>
  <c r="AA110" i="4"/>
  <c r="AA108" i="4"/>
  <c r="AA106" i="4"/>
  <c r="AA104" i="4"/>
  <c r="AA102" i="4"/>
  <c r="AA100" i="4"/>
  <c r="AA98" i="4"/>
  <c r="AA96" i="4"/>
  <c r="AA94" i="4"/>
  <c r="AF6" i="4"/>
  <c r="Q22" i="4"/>
  <c r="Q18" i="4"/>
  <c r="AA19" i="4"/>
  <c r="AA8" i="4"/>
  <c r="AA4" i="4"/>
  <c r="V18" i="4"/>
  <c r="V50" i="4"/>
  <c r="V20" i="4"/>
  <c r="V16" i="4"/>
  <c r="V12" i="4"/>
  <c r="V8" i="4"/>
  <c r="AA12" i="4"/>
  <c r="V48" i="4"/>
  <c r="V46" i="4"/>
  <c r="V44" i="4"/>
  <c r="V42" i="4"/>
  <c r="V40" i="4"/>
  <c r="V38" i="4"/>
  <c r="V36" i="4"/>
  <c r="V34" i="4"/>
  <c r="V32" i="4"/>
  <c r="V30" i="4"/>
  <c r="V28" i="4"/>
  <c r="V26" i="4"/>
  <c r="V24" i="4"/>
  <c r="V22" i="4"/>
  <c r="V3" i="4"/>
  <c r="V5" i="4"/>
  <c r="V7" i="4"/>
  <c r="V9" i="4"/>
  <c r="V11" i="4"/>
  <c r="V13" i="4"/>
  <c r="V15" i="4"/>
  <c r="V17" i="4"/>
  <c r="V19" i="4"/>
  <c r="Q23" i="4"/>
  <c r="Q21" i="4"/>
  <c r="Q19" i="4"/>
  <c r="Q17" i="4"/>
  <c r="Q15" i="4"/>
  <c r="Q2" i="4"/>
  <c r="Q4" i="4"/>
  <c r="Q6" i="4"/>
  <c r="Q8" i="4"/>
  <c r="Q10" i="4"/>
  <c r="Q12" i="4"/>
  <c r="AF7" i="4"/>
  <c r="AF5" i="4"/>
  <c r="AF3" i="4"/>
  <c r="AA92" i="4"/>
  <c r="AA90" i="4"/>
  <c r="AA88" i="4"/>
  <c r="AA86" i="4"/>
  <c r="AA84" i="4"/>
  <c r="AA82" i="4"/>
  <c r="AA80" i="4"/>
  <c r="AA78" i="4"/>
  <c r="AA76" i="4"/>
  <c r="AA74" i="4"/>
  <c r="AA72" i="4"/>
  <c r="AA70" i="4"/>
  <c r="AA68" i="4"/>
  <c r="AA66" i="4"/>
  <c r="AA64" i="4"/>
  <c r="AA62" i="4"/>
  <c r="AA60" i="4"/>
  <c r="AA58" i="4"/>
  <c r="AA56" i="4"/>
  <c r="AA54" i="4"/>
  <c r="AA52" i="4"/>
  <c r="AA50" i="4"/>
  <c r="AA48" i="4"/>
  <c r="AA46" i="4"/>
  <c r="AA44" i="4"/>
  <c r="AA42" i="4"/>
  <c r="AA40" i="4"/>
  <c r="AA38" i="4"/>
  <c r="AA36" i="4"/>
  <c r="AA34" i="4"/>
  <c r="AA32" i="4"/>
  <c r="AA30" i="4"/>
  <c r="AA28" i="4"/>
  <c r="AA26" i="4"/>
  <c r="AA24" i="4"/>
  <c r="AA22" i="4"/>
  <c r="AA20" i="4"/>
  <c r="AA18" i="4"/>
  <c r="AA16" i="4"/>
  <c r="AA3" i="4"/>
  <c r="AA5" i="4"/>
  <c r="AA7" i="4"/>
  <c r="AA9" i="4"/>
  <c r="AA11" i="4"/>
  <c r="AA13" i="4"/>
  <c r="AA15" i="4"/>
  <c r="V4" i="4"/>
  <c r="Q3" i="4"/>
  <c r="C217" i="4" l="1"/>
  <c r="C222" i="4"/>
  <c r="D222" i="4" s="1"/>
  <c r="E222" i="4" s="1"/>
  <c r="F222" i="4" s="1"/>
  <c r="C160" i="4"/>
  <c r="C165" i="4"/>
  <c r="D165" i="4" s="1"/>
  <c r="E165" i="4" s="1"/>
  <c r="F165" i="4" s="1"/>
  <c r="C141" i="4"/>
  <c r="C146" i="4"/>
  <c r="D146" i="4" s="1"/>
  <c r="E146" i="4" s="1"/>
  <c r="F146" i="4" s="1"/>
  <c r="C198" i="4"/>
  <c r="C203" i="4"/>
  <c r="D203" i="4" s="1"/>
  <c r="E203" i="4" s="1"/>
  <c r="F203" i="4" s="1"/>
  <c r="C179" i="4"/>
  <c r="C184" i="4"/>
  <c r="D184" i="4" s="1"/>
  <c r="E184" i="4" s="1"/>
  <c r="F184" i="4" s="1"/>
  <c r="C103" i="4"/>
  <c r="C108" i="4"/>
  <c r="D108" i="4" s="1"/>
  <c r="E108" i="4" s="1"/>
  <c r="F108" i="4" s="1"/>
  <c r="C65" i="4"/>
  <c r="C70" i="4"/>
  <c r="D70" i="4" s="1"/>
  <c r="E70" i="4" s="1"/>
  <c r="F70" i="4" s="1"/>
  <c r="C27" i="4"/>
  <c r="C32" i="4"/>
  <c r="D32" i="4" s="1"/>
  <c r="E32" i="4" s="1"/>
  <c r="F32" i="4" s="1"/>
  <c r="C122" i="4"/>
  <c r="C127" i="4"/>
  <c r="D127" i="4" s="1"/>
  <c r="E127" i="4" s="1"/>
  <c r="F127" i="4" s="1"/>
  <c r="C84" i="4"/>
  <c r="C89" i="4"/>
  <c r="D89" i="4" s="1"/>
  <c r="E89" i="4" s="1"/>
  <c r="F89" i="4" s="1"/>
  <c r="C46" i="4"/>
  <c r="C51" i="4"/>
  <c r="D51" i="4" s="1"/>
  <c r="E51" i="4" s="1"/>
  <c r="F51" i="4" s="1"/>
  <c r="C8" i="4"/>
  <c r="C13" i="4"/>
  <c r="D13" i="4" s="1"/>
  <c r="E13" i="4" s="1"/>
  <c r="F13" i="4" s="1"/>
  <c r="F12" i="4" l="1"/>
  <c r="H13" i="4"/>
  <c r="H17" i="4" s="1"/>
  <c r="F16" i="4"/>
  <c r="F17" i="4"/>
  <c r="F18" i="4"/>
  <c r="G13" i="4"/>
  <c r="G17" i="4" s="1"/>
  <c r="F14" i="4"/>
  <c r="F54" i="4"/>
  <c r="F50" i="4"/>
  <c r="F56" i="4"/>
  <c r="H51" i="4"/>
  <c r="H55" i="4" s="1"/>
  <c r="G51" i="4"/>
  <c r="G55" i="4" s="1"/>
  <c r="F55" i="4"/>
  <c r="F52" i="4"/>
  <c r="F94" i="4"/>
  <c r="H89" i="4"/>
  <c r="H93" i="4" s="1"/>
  <c r="G89" i="4"/>
  <c r="G93" i="4" s="1"/>
  <c r="F93" i="4"/>
  <c r="F90" i="4"/>
  <c r="F92" i="4"/>
  <c r="F88" i="4"/>
  <c r="F132" i="4"/>
  <c r="H127" i="4"/>
  <c r="H131" i="4" s="1"/>
  <c r="G127" i="4"/>
  <c r="G131" i="4" s="1"/>
  <c r="F131" i="4"/>
  <c r="F128" i="4"/>
  <c r="F126" i="4"/>
  <c r="F130" i="4"/>
  <c r="F37" i="4"/>
  <c r="H32" i="4"/>
  <c r="H36" i="4" s="1"/>
  <c r="G32" i="4"/>
  <c r="G36" i="4" s="1"/>
  <c r="F36" i="4"/>
  <c r="F33" i="4"/>
  <c r="F35" i="4"/>
  <c r="F31" i="4"/>
  <c r="F73" i="4"/>
  <c r="F75" i="4"/>
  <c r="H70" i="4"/>
  <c r="H74" i="4" s="1"/>
  <c r="F74" i="4"/>
  <c r="F71" i="4"/>
  <c r="G70" i="4"/>
  <c r="G74" i="4" s="1"/>
  <c r="F69" i="4"/>
  <c r="F111" i="4"/>
  <c r="F107" i="4"/>
  <c r="G108" i="4"/>
  <c r="G112" i="4" s="1"/>
  <c r="F113" i="4"/>
  <c r="H108" i="4"/>
  <c r="H112" i="4" s="1"/>
  <c r="F112" i="4"/>
  <c r="F109" i="4"/>
  <c r="H184" i="4"/>
  <c r="H188" i="4" s="1"/>
  <c r="G184" i="4"/>
  <c r="G188" i="4" s="1"/>
  <c r="F188" i="4"/>
  <c r="F185" i="4"/>
  <c r="F183" i="4"/>
  <c r="F189" i="4"/>
  <c r="F187" i="4"/>
  <c r="H203" i="4"/>
  <c r="H207" i="4" s="1"/>
  <c r="G203" i="4"/>
  <c r="G207" i="4" s="1"/>
  <c r="F207" i="4"/>
  <c r="F204" i="4"/>
  <c r="F208" i="4"/>
  <c r="F206" i="4"/>
  <c r="F202" i="4"/>
  <c r="F149" i="4"/>
  <c r="F145" i="4"/>
  <c r="F151" i="4"/>
  <c r="H146" i="4"/>
  <c r="H150" i="4" s="1"/>
  <c r="F150" i="4"/>
  <c r="F147" i="4"/>
  <c r="G146" i="4"/>
  <c r="G150" i="4" s="1"/>
  <c r="H165" i="4"/>
  <c r="H169" i="4" s="1"/>
  <c r="G165" i="4"/>
  <c r="G169" i="4" s="1"/>
  <c r="F169" i="4"/>
  <c r="F166" i="4"/>
  <c r="F164" i="4"/>
  <c r="F170" i="4"/>
  <c r="F168" i="4"/>
  <c r="H222" i="4"/>
  <c r="H226" i="4" s="1"/>
  <c r="G222" i="4"/>
  <c r="G226" i="4" s="1"/>
  <c r="F226" i="4"/>
  <c r="F223" i="4"/>
  <c r="F221" i="4"/>
  <c r="F227" i="4"/>
  <c r="F225" i="4"/>
  <c r="B15" i="2"/>
  <c r="B64" i="2"/>
  <c r="D8" i="4"/>
  <c r="E8" i="4" s="1"/>
  <c r="F5" i="4" s="1"/>
  <c r="J17" i="4"/>
  <c r="L15" i="2"/>
  <c r="L64" i="2"/>
  <c r="J55" i="4"/>
  <c r="D46" i="4"/>
  <c r="E46" i="4" s="1"/>
  <c r="F43" i="4" s="1"/>
  <c r="G27" i="2"/>
  <c r="G76" i="2"/>
  <c r="D84" i="4"/>
  <c r="E84" i="4" s="1"/>
  <c r="F81" i="4" s="1"/>
  <c r="J93" i="4"/>
  <c r="B39" i="2"/>
  <c r="B88" i="2"/>
  <c r="D122" i="4"/>
  <c r="E122" i="4" s="1"/>
  <c r="F119" i="4" s="1"/>
  <c r="J131" i="4"/>
  <c r="G15" i="2"/>
  <c r="G64" i="2"/>
  <c r="D27" i="4"/>
  <c r="E27" i="4" s="1"/>
  <c r="F24" i="4" s="1"/>
  <c r="J36" i="4"/>
  <c r="B27" i="2"/>
  <c r="B76" i="2"/>
  <c r="J74" i="4"/>
  <c r="D65" i="4"/>
  <c r="E65" i="4" s="1"/>
  <c r="F62" i="4" s="1"/>
  <c r="L27" i="2"/>
  <c r="L76" i="2"/>
  <c r="J112" i="4"/>
  <c r="D103" i="4"/>
  <c r="E103" i="4" s="1"/>
  <c r="F100" i="4" s="1"/>
  <c r="B51" i="2"/>
  <c r="B100" i="2"/>
  <c r="J189" i="4"/>
  <c r="D179" i="4"/>
  <c r="E179" i="4" s="1"/>
  <c r="F176" i="4" s="1"/>
  <c r="G51" i="2"/>
  <c r="G100" i="2"/>
  <c r="J208" i="4"/>
  <c r="D198" i="4"/>
  <c r="E198" i="4" s="1"/>
  <c r="F195" i="4" s="1"/>
  <c r="G88" i="2"/>
  <c r="G39" i="2"/>
  <c r="J150" i="4"/>
  <c r="D141" i="4"/>
  <c r="E141" i="4" s="1"/>
  <c r="F138" i="4" s="1"/>
  <c r="L88" i="2"/>
  <c r="L39" i="2"/>
  <c r="J170" i="4"/>
  <c r="D160" i="4"/>
  <c r="E160" i="4" s="1"/>
  <c r="F157" i="4" s="1"/>
  <c r="L100" i="2"/>
  <c r="L51" i="2"/>
  <c r="J227" i="4"/>
  <c r="D217" i="4"/>
  <c r="E217" i="4" s="1"/>
  <c r="F214" i="4" s="1"/>
  <c r="F213" i="4" l="1"/>
  <c r="G214" i="4"/>
  <c r="G218" i="4" s="1"/>
  <c r="F217" i="4"/>
  <c r="F215" i="4"/>
  <c r="H214" i="4"/>
  <c r="H218" i="4" s="1"/>
  <c r="F218" i="4"/>
  <c r="F156" i="4"/>
  <c r="G157" i="4"/>
  <c r="G161" i="4" s="1"/>
  <c r="F160" i="4"/>
  <c r="F158" i="4"/>
  <c r="H157" i="4"/>
  <c r="H161" i="4" s="1"/>
  <c r="F161" i="4"/>
  <c r="F139" i="4"/>
  <c r="H138" i="4"/>
  <c r="H142" i="4" s="1"/>
  <c r="G138" i="4"/>
  <c r="G142" i="4" s="1"/>
  <c r="F142" i="4"/>
  <c r="F143" i="4"/>
  <c r="F137" i="4"/>
  <c r="F194" i="4"/>
  <c r="F196" i="4"/>
  <c r="H195" i="4"/>
  <c r="H199" i="4" s="1"/>
  <c r="F199" i="4"/>
  <c r="F198" i="4"/>
  <c r="G195" i="4"/>
  <c r="G199" i="4" s="1"/>
  <c r="F175" i="4"/>
  <c r="G176" i="4"/>
  <c r="G180" i="4" s="1"/>
  <c r="F179" i="4"/>
  <c r="F177" i="4"/>
  <c r="H176" i="4"/>
  <c r="H180" i="4" s="1"/>
  <c r="F180" i="4"/>
  <c r="F101" i="4"/>
  <c r="H100" i="4"/>
  <c r="H104" i="4" s="1"/>
  <c r="G100" i="4"/>
  <c r="G104" i="4" s="1"/>
  <c r="F104" i="4"/>
  <c r="F105" i="4"/>
  <c r="F99" i="4"/>
  <c r="F61" i="4"/>
  <c r="F65" i="4" s="1"/>
  <c r="F63" i="4"/>
  <c r="H62" i="4"/>
  <c r="H66" i="4" s="1"/>
  <c r="G62" i="4"/>
  <c r="G66" i="4" s="1"/>
  <c r="F66" i="4"/>
  <c r="F44" i="4"/>
  <c r="H43" i="4"/>
  <c r="H47" i="4" s="1"/>
  <c r="G43" i="4"/>
  <c r="G47" i="4" s="1"/>
  <c r="F47" i="4"/>
  <c r="F48" i="4"/>
  <c r="F42" i="4"/>
  <c r="H225" i="4"/>
  <c r="G225" i="4"/>
  <c r="H221" i="4"/>
  <c r="G221" i="4"/>
  <c r="H170" i="4"/>
  <c r="G170" i="4"/>
  <c r="G166" i="4"/>
  <c r="H166" i="4"/>
  <c r="H151" i="4"/>
  <c r="G151" i="4"/>
  <c r="G149" i="4"/>
  <c r="H149" i="4"/>
  <c r="H206" i="4"/>
  <c r="G206" i="4"/>
  <c r="G204" i="4"/>
  <c r="H204" i="4"/>
  <c r="H187" i="4"/>
  <c r="G187" i="4"/>
  <c r="H183" i="4"/>
  <c r="G183" i="4"/>
  <c r="H113" i="4"/>
  <c r="G113" i="4"/>
  <c r="G107" i="4"/>
  <c r="H107" i="4"/>
  <c r="H69" i="4"/>
  <c r="G69" i="4"/>
  <c r="G71" i="4"/>
  <c r="H71" i="4"/>
  <c r="G73" i="4"/>
  <c r="H73" i="4"/>
  <c r="H35" i="4"/>
  <c r="G35" i="4"/>
  <c r="H130" i="4"/>
  <c r="G130" i="4"/>
  <c r="G128" i="4"/>
  <c r="H128" i="4"/>
  <c r="G132" i="4"/>
  <c r="H132" i="4"/>
  <c r="H92" i="4"/>
  <c r="G92" i="4"/>
  <c r="H52" i="4"/>
  <c r="G52" i="4"/>
  <c r="H56" i="4"/>
  <c r="G56" i="4"/>
  <c r="G54" i="4"/>
  <c r="H54" i="4"/>
  <c r="F23" i="4"/>
  <c r="F25" i="4"/>
  <c r="H24" i="4"/>
  <c r="H28" i="4" s="1"/>
  <c r="G24" i="4"/>
  <c r="G28" i="4" s="1"/>
  <c r="F28" i="4"/>
  <c r="F27" i="4"/>
  <c r="F118" i="4"/>
  <c r="G119" i="4"/>
  <c r="G123" i="4" s="1"/>
  <c r="F122" i="4"/>
  <c r="F120" i="4"/>
  <c r="H119" i="4"/>
  <c r="H123" i="4" s="1"/>
  <c r="F123" i="4"/>
  <c r="F80" i="4"/>
  <c r="F82" i="4"/>
  <c r="H81" i="4"/>
  <c r="H85" i="4" s="1"/>
  <c r="F85" i="4"/>
  <c r="G81" i="4"/>
  <c r="G85" i="4" s="1"/>
  <c r="F84" i="4"/>
  <c r="G5" i="4"/>
  <c r="G9" i="4" s="1"/>
  <c r="F6" i="4"/>
  <c r="F10" i="4" s="1"/>
  <c r="F9" i="4"/>
  <c r="F4" i="4"/>
  <c r="H5" i="4"/>
  <c r="H9" i="4" s="1"/>
  <c r="F8" i="4"/>
  <c r="H227" i="4"/>
  <c r="G227" i="4"/>
  <c r="G223" i="4"/>
  <c r="H223" i="4"/>
  <c r="H168" i="4"/>
  <c r="G168" i="4"/>
  <c r="H164" i="4"/>
  <c r="G164" i="4"/>
  <c r="H147" i="4"/>
  <c r="G147" i="4"/>
  <c r="G145" i="4"/>
  <c r="H145" i="4"/>
  <c r="H202" i="4"/>
  <c r="G202" i="4"/>
  <c r="H208" i="4"/>
  <c r="G208" i="4"/>
  <c r="H189" i="4"/>
  <c r="G189" i="4"/>
  <c r="G185" i="4"/>
  <c r="H185" i="4"/>
  <c r="H109" i="4"/>
  <c r="G109" i="4"/>
  <c r="G111" i="4"/>
  <c r="H111" i="4"/>
  <c r="H75" i="4"/>
  <c r="G75" i="4"/>
  <c r="H31" i="4"/>
  <c r="G31" i="4"/>
  <c r="G33" i="4"/>
  <c r="H33" i="4"/>
  <c r="G37" i="4"/>
  <c r="H37" i="4"/>
  <c r="H126" i="4"/>
  <c r="G126" i="4"/>
  <c r="H88" i="4"/>
  <c r="G88" i="4"/>
  <c r="G90" i="4"/>
  <c r="H90" i="4"/>
  <c r="G94" i="4"/>
  <c r="H94" i="4"/>
  <c r="G50" i="4"/>
  <c r="H50" i="4"/>
  <c r="G14" i="4"/>
  <c r="H14" i="4"/>
  <c r="H18" i="4"/>
  <c r="G18" i="4"/>
  <c r="H16" i="4"/>
  <c r="G16" i="4"/>
  <c r="H12" i="4"/>
  <c r="G12" i="4"/>
  <c r="G10" i="4" l="1"/>
  <c r="H10" i="4"/>
  <c r="H80" i="4"/>
  <c r="G80" i="4"/>
  <c r="H120" i="4"/>
  <c r="G120" i="4"/>
  <c r="F124" i="4"/>
  <c r="H23" i="4"/>
  <c r="G23" i="4"/>
  <c r="G42" i="4"/>
  <c r="H42" i="4"/>
  <c r="F46" i="4"/>
  <c r="G44" i="4"/>
  <c r="H44" i="4"/>
  <c r="H61" i="4"/>
  <c r="G61" i="4"/>
  <c r="G99" i="4"/>
  <c r="H99" i="4"/>
  <c r="F103" i="4"/>
  <c r="G101" i="4"/>
  <c r="H101" i="4"/>
  <c r="H179" i="4"/>
  <c r="G179" i="4"/>
  <c r="H175" i="4"/>
  <c r="G175" i="4"/>
  <c r="H196" i="4"/>
  <c r="G196" i="4"/>
  <c r="F200" i="4"/>
  <c r="H143" i="4"/>
  <c r="G143" i="4"/>
  <c r="H158" i="4"/>
  <c r="G158" i="4"/>
  <c r="F162" i="4"/>
  <c r="H217" i="4"/>
  <c r="G217" i="4"/>
  <c r="H213" i="4"/>
  <c r="G213" i="4"/>
  <c r="G8" i="4"/>
  <c r="H8" i="4"/>
  <c r="G4" i="4"/>
  <c r="H4" i="4"/>
  <c r="H6" i="4"/>
  <c r="G6" i="4"/>
  <c r="H84" i="4"/>
  <c r="G84" i="4"/>
  <c r="H82" i="4"/>
  <c r="G82" i="4"/>
  <c r="F86" i="4"/>
  <c r="H122" i="4"/>
  <c r="G122" i="4"/>
  <c r="H118" i="4"/>
  <c r="G118" i="4"/>
  <c r="H27" i="4"/>
  <c r="G27" i="4"/>
  <c r="H25" i="4"/>
  <c r="G25" i="4"/>
  <c r="F29" i="4"/>
  <c r="H48" i="4"/>
  <c r="G48" i="4"/>
  <c r="H65" i="4"/>
  <c r="G65" i="4"/>
  <c r="H63" i="4"/>
  <c r="G63" i="4"/>
  <c r="F67" i="4"/>
  <c r="H105" i="4"/>
  <c r="G105" i="4"/>
  <c r="H177" i="4"/>
  <c r="G177" i="4"/>
  <c r="F181" i="4"/>
  <c r="H198" i="4"/>
  <c r="G198" i="4"/>
  <c r="H194" i="4"/>
  <c r="G194" i="4"/>
  <c r="G137" i="4"/>
  <c r="H137" i="4"/>
  <c r="F141" i="4"/>
  <c r="G139" i="4"/>
  <c r="H139" i="4"/>
  <c r="H160" i="4"/>
  <c r="G160" i="4"/>
  <c r="H156" i="4"/>
  <c r="G156" i="4"/>
  <c r="H215" i="4"/>
  <c r="G215" i="4"/>
  <c r="F219" i="4"/>
  <c r="G141" i="4" l="1"/>
  <c r="H141" i="4"/>
  <c r="G67" i="4"/>
  <c r="H67" i="4"/>
  <c r="G86" i="4"/>
  <c r="H86" i="4"/>
  <c r="G200" i="4"/>
  <c r="H200" i="4"/>
  <c r="G46" i="4"/>
  <c r="H46" i="4"/>
  <c r="G219" i="4"/>
  <c r="H219" i="4"/>
  <c r="G181" i="4"/>
  <c r="H181" i="4"/>
  <c r="G29" i="4"/>
  <c r="H29" i="4"/>
  <c r="G162" i="4"/>
  <c r="H162" i="4"/>
  <c r="G103" i="4"/>
  <c r="H103" i="4"/>
  <c r="G124" i="4"/>
  <c r="H124" i="4"/>
</calcChain>
</file>

<file path=xl/sharedStrings.xml><?xml version="1.0" encoding="utf-8"?>
<sst xmlns="http://schemas.openxmlformats.org/spreadsheetml/2006/main" count="91" uniqueCount="25">
  <si>
    <t>x</t>
  </si>
  <si>
    <t>y</t>
  </si>
  <si>
    <t>Time</t>
  </si>
  <si>
    <t>Minut</t>
  </si>
  <si>
    <t xml:space="preserve"> </t>
  </si>
  <si>
    <t>Ure med hele og halve timer</t>
  </si>
  <si>
    <t>Ure med halve og kvarter</t>
  </si>
  <si>
    <t>Navn:</t>
  </si>
  <si>
    <t>Klasse:</t>
  </si>
  <si>
    <t>Ure med intervaller på 5 minutter</t>
  </si>
  <si>
    <t>Ure med intervaller på 1 minut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</si>
  <si>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</si>
  <si>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</si>
  <si>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</si>
  <si>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</si>
  <si>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</si>
  <si>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</si>
  <si>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</si>
  <si>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</si>
  <si>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</si>
  <si>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</si>
  <si>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</si>
  <si>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</si>
  <si>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Hvad er klokken? (tegn viserne på urskiverne)</t>
  </si>
  <si>
    <t>Tryk Ctr + Alt + F9 for  nye opgaver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</si>
</sst>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Verdana"/>
      <family val="2"/>
    </font>
    <font>
      <sz val="16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1" xfId="0" applyFill="1" applyBorder="1" applyAlignment="1"/>
    <xf numFmtId="0" fontId="0" fillId="0" borderId="0" xfId="0" applyFill="1" applyBorder="1" applyAlignment="1">
      <alignment horizontal="center" vertical="center"/>
    </xf>
    <xf numFmtId="0" fontId="4" fillId="0" borderId="0" xfId="0" applyFont="1"/>
    <xf numFmtId="0" fontId="0" fillId="0" borderId="0" xfId="0" applyProtection="1">
      <protection locked="0"/>
    </xf>
    <xf numFmtId="0" fontId="3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180038112754E-2"/>
          <c:y val="5.3061383115582499E-2"/>
          <c:w val="0.90661995352751967"/>
          <c:h val="0.861227064414454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4"/>
            <c:spPr>
              <a:noFill/>
              <a:ln w="6350">
                <a:noFill/>
              </a:ln>
            </c:spPr>
          </c:marker>
          <c:xVal>
            <c:numRef>
              <c:f>'Ark1'!$G$3:$G$19</c:f>
              <c:numCache>
                <c:formatCode>General</c:formatCode>
                <c:ptCount val="17"/>
                <c:pt idx="0">
                  <c:v>0</c:v>
                </c:pt>
                <c:pt idx="1">
                  <c:v>0.23179596364169683</c:v>
                </c:pt>
                <c:pt idx="2">
                  <c:v>0.77942286340599454</c:v>
                </c:pt>
                <c:pt idx="3">
                  <c:v>0.1970026884016805</c:v>
                </c:pt>
                <c:pt idx="4">
                  <c:v>0</c:v>
                </c:pt>
                <c:pt idx="5">
                  <c:v>0.2246985115747917</c:v>
                </c:pt>
                <c:pt idx="6">
                  <c:v>0.77942286340599454</c:v>
                </c:pt>
                <c:pt idx="7">
                  <c:v>0.20725939313876035</c:v>
                </c:pt>
                <c:pt idx="8">
                  <c:v>0</c:v>
                </c:pt>
                <c:pt idx="9">
                  <c:v>-1.7449748351250367E-2</c:v>
                </c:pt>
                <c:pt idx="10">
                  <c:v>8.8823262980874951E-17</c:v>
                </c:pt>
                <c:pt idx="11">
                  <c:v>-8.7262032186417385E-3</c:v>
                </c:pt>
                <c:pt idx="12">
                  <c:v>0</c:v>
                </c:pt>
                <c:pt idx="13">
                  <c:v>1.744974835125054E-2</c:v>
                </c:pt>
                <c:pt idx="14">
                  <c:v>8.8823262980874951E-17</c:v>
                </c:pt>
                <c:pt idx="15">
                  <c:v>8.7262032186417992E-3</c:v>
                </c:pt>
                <c:pt idx="16">
                  <c:v>0</c:v>
                </c:pt>
              </c:numCache>
            </c:numRef>
          </c:xVal>
          <c:yVal>
            <c:numRef>
              <c:f>'Ark1'!$H$3:$H$19</c:f>
              <c:numCache>
                <c:formatCode>General</c:formatCode>
                <c:ptCount val="17"/>
                <c:pt idx="0">
                  <c:v>0</c:v>
                </c:pt>
                <c:pt idx="1">
                  <c:v>-9.3651648353978087E-2</c:v>
                </c:pt>
                <c:pt idx="2">
                  <c:v>-0.4500000000000004</c:v>
                </c:pt>
                <c:pt idx="3">
                  <c:v>-0.15391536883141455</c:v>
                </c:pt>
                <c:pt idx="4">
                  <c:v>0</c:v>
                </c:pt>
                <c:pt idx="5">
                  <c:v>-0.10959278669726945</c:v>
                </c:pt>
                <c:pt idx="6">
                  <c:v>-0.4500000000000004</c:v>
                </c:pt>
                <c:pt idx="7">
                  <c:v>-0.13979822586768684</c:v>
                </c:pt>
                <c:pt idx="8">
                  <c:v>0</c:v>
                </c:pt>
                <c:pt idx="9">
                  <c:v>0.49969541350954788</c:v>
                </c:pt>
                <c:pt idx="10">
                  <c:v>1.45</c:v>
                </c:pt>
                <c:pt idx="11">
                  <c:v>0.49992384757819563</c:v>
                </c:pt>
                <c:pt idx="12">
                  <c:v>0</c:v>
                </c:pt>
                <c:pt idx="13">
                  <c:v>0.49969541350954788</c:v>
                </c:pt>
                <c:pt idx="14">
                  <c:v>1.45</c:v>
                </c:pt>
                <c:pt idx="15">
                  <c:v>0.49992384757819563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54-4239-AB2C-F3A1EC6F5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514744"/>
        <c:axId val="1"/>
      </c:scatterChart>
      <c:valAx>
        <c:axId val="952514744"/>
        <c:scaling>
          <c:orientation val="minMax"/>
          <c:max val="2"/>
          <c:min val="-2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crossBetween val="midCat"/>
      </c:valAx>
      <c:valAx>
        <c:axId val="1"/>
        <c:scaling>
          <c:orientation val="minMax"/>
          <c:max val="2"/>
          <c:min val="-2"/>
        </c:scaling>
        <c:delete val="1"/>
        <c:axPos val="l"/>
        <c:numFmt formatCode="General" sourceLinked="1"/>
        <c:majorTickMark val="out"/>
        <c:minorTickMark val="none"/>
        <c:tickLblPos val="nextTo"/>
        <c:crossAx val="9525147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180038112754E-2"/>
          <c:y val="5.3061383115582499E-2"/>
          <c:w val="0.90661995352751967"/>
          <c:h val="0.861227064414454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4"/>
            <c:spPr>
              <a:noFill/>
              <a:ln w="6350">
                <a:noFill/>
              </a:ln>
            </c:spPr>
          </c:marker>
          <c:xVal>
            <c:numRef>
              <c:f>'Ark1'!$G$174:$G$190</c:f>
              <c:numCache>
                <c:formatCode>General</c:formatCode>
                <c:ptCount val="17"/>
                <c:pt idx="0">
                  <c:v>0</c:v>
                </c:pt>
                <c:pt idx="1">
                  <c:v>-0.19965887751182315</c:v>
                </c:pt>
                <c:pt idx="2">
                  <c:v>-0.63639610306789274</c:v>
                </c:pt>
                <c:pt idx="3">
                  <c:v>-0.15045375578801209</c:v>
                </c:pt>
                <c:pt idx="4">
                  <c:v>0</c:v>
                </c:pt>
                <c:pt idx="5">
                  <c:v>-0.188677395055693</c:v>
                </c:pt>
                <c:pt idx="6">
                  <c:v>-0.63639610306789274</c:v>
                </c:pt>
                <c:pt idx="7">
                  <c:v>-0.16401475724762679</c:v>
                </c:pt>
                <c:pt idx="8">
                  <c:v>0</c:v>
                </c:pt>
                <c:pt idx="9">
                  <c:v>1.7449748351250197E-2</c:v>
                </c:pt>
                <c:pt idx="10">
                  <c:v>-2.6646978894262485E-16</c:v>
                </c:pt>
                <c:pt idx="11">
                  <c:v>8.726203218641565E-3</c:v>
                </c:pt>
                <c:pt idx="12">
                  <c:v>0</c:v>
                </c:pt>
                <c:pt idx="13">
                  <c:v>-1.7449748351250381E-2</c:v>
                </c:pt>
                <c:pt idx="14">
                  <c:v>-2.6646978894262485E-16</c:v>
                </c:pt>
                <c:pt idx="15">
                  <c:v>-8.7262032186417489E-3</c:v>
                </c:pt>
                <c:pt idx="16">
                  <c:v>0</c:v>
                </c:pt>
              </c:numCache>
            </c:numRef>
          </c:xVal>
          <c:yVal>
            <c:numRef>
              <c:f>'Ark1'!$H$174:$H$190</c:f>
              <c:numCache>
                <c:formatCode>General</c:formatCode>
                <c:ptCount val="17"/>
                <c:pt idx="0">
                  <c:v>0</c:v>
                </c:pt>
                <c:pt idx="1">
                  <c:v>0.15045375578801215</c:v>
                </c:pt>
                <c:pt idx="2">
                  <c:v>0.63639610306789285</c:v>
                </c:pt>
                <c:pt idx="3">
                  <c:v>0.19965887751182318</c:v>
                </c:pt>
                <c:pt idx="4">
                  <c:v>0</c:v>
                </c:pt>
                <c:pt idx="5">
                  <c:v>0.16401475724762682</c:v>
                </c:pt>
                <c:pt idx="6">
                  <c:v>0.63639610306789285</c:v>
                </c:pt>
                <c:pt idx="7">
                  <c:v>0.18867739505569303</c:v>
                </c:pt>
                <c:pt idx="8">
                  <c:v>0</c:v>
                </c:pt>
                <c:pt idx="9">
                  <c:v>-0.49969541350954788</c:v>
                </c:pt>
                <c:pt idx="10">
                  <c:v>-1.45</c:v>
                </c:pt>
                <c:pt idx="11">
                  <c:v>-0.49992384757819563</c:v>
                </c:pt>
                <c:pt idx="12">
                  <c:v>0</c:v>
                </c:pt>
                <c:pt idx="13">
                  <c:v>-0.49969541350954788</c:v>
                </c:pt>
                <c:pt idx="14">
                  <c:v>-1.45</c:v>
                </c:pt>
                <c:pt idx="15">
                  <c:v>-0.49992384757819563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10-401F-9A98-EE66E8607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499328"/>
        <c:axId val="1"/>
      </c:scatterChart>
      <c:valAx>
        <c:axId val="952499328"/>
        <c:scaling>
          <c:orientation val="minMax"/>
          <c:max val="2"/>
          <c:min val="-2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crossBetween val="midCat"/>
      </c:valAx>
      <c:valAx>
        <c:axId val="1"/>
        <c:scaling>
          <c:orientation val="minMax"/>
          <c:max val="2"/>
          <c:min val="-2"/>
        </c:scaling>
        <c:delete val="1"/>
        <c:axPos val="l"/>
        <c:numFmt formatCode="General" sourceLinked="1"/>
        <c:majorTickMark val="out"/>
        <c:minorTickMark val="none"/>
        <c:tickLblPos val="nextTo"/>
        <c:crossAx val="9524993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5083594024749E-2"/>
          <c:y val="5.0420426673833632E-2"/>
          <c:w val="0.90476278130694798"/>
          <c:h val="0.861348955677991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4"/>
            <c:spPr>
              <a:noFill/>
              <a:ln w="6350">
                <a:noFill/>
              </a:ln>
            </c:spPr>
          </c:marker>
          <c:xVal>
            <c:numRef>
              <c:f>'Ark1'!$G$193:$G$209</c:f>
              <c:numCache>
                <c:formatCode>General</c:formatCode>
                <c:ptCount val="17"/>
                <c:pt idx="0">
                  <c:v>0</c:v>
                </c:pt>
                <c:pt idx="1">
                  <c:v>-0.23179596364169683</c:v>
                </c:pt>
                <c:pt idx="2">
                  <c:v>-0.77942286340599487</c:v>
                </c:pt>
                <c:pt idx="3">
                  <c:v>-0.19700268840168048</c:v>
                </c:pt>
                <c:pt idx="4">
                  <c:v>0</c:v>
                </c:pt>
                <c:pt idx="5">
                  <c:v>-0.2246985115747917</c:v>
                </c:pt>
                <c:pt idx="6">
                  <c:v>-0.77942286340599487</c:v>
                </c:pt>
                <c:pt idx="7">
                  <c:v>-0.20725939313876041</c:v>
                </c:pt>
                <c:pt idx="8">
                  <c:v>0</c:v>
                </c:pt>
                <c:pt idx="9">
                  <c:v>-1.7449748351250367E-2</c:v>
                </c:pt>
                <c:pt idx="10">
                  <c:v>8.8823262980874951E-17</c:v>
                </c:pt>
                <c:pt idx="11">
                  <c:v>-8.7262032186417385E-3</c:v>
                </c:pt>
                <c:pt idx="12">
                  <c:v>0</c:v>
                </c:pt>
                <c:pt idx="13">
                  <c:v>1.744974835125054E-2</c:v>
                </c:pt>
                <c:pt idx="14">
                  <c:v>8.8823262980874951E-17</c:v>
                </c:pt>
                <c:pt idx="15">
                  <c:v>8.7262032186417992E-3</c:v>
                </c:pt>
                <c:pt idx="16">
                  <c:v>0</c:v>
                </c:pt>
              </c:numCache>
            </c:numRef>
          </c:xVal>
          <c:yVal>
            <c:numRef>
              <c:f>'Ark1'!$H$193:$H$209</c:f>
              <c:numCache>
                <c:formatCode>General</c:formatCode>
                <c:ptCount val="17"/>
                <c:pt idx="0">
                  <c:v>0</c:v>
                </c:pt>
                <c:pt idx="1">
                  <c:v>9.3651648353978059E-2</c:v>
                </c:pt>
                <c:pt idx="2">
                  <c:v>0.44999999999999996</c:v>
                </c:pt>
                <c:pt idx="3">
                  <c:v>0.1539153688314146</c:v>
                </c:pt>
                <c:pt idx="4">
                  <c:v>0</c:v>
                </c:pt>
                <c:pt idx="5">
                  <c:v>0.10959278669726942</c:v>
                </c:pt>
                <c:pt idx="6">
                  <c:v>0.44999999999999996</c:v>
                </c:pt>
                <c:pt idx="7">
                  <c:v>0.13979822586768673</c:v>
                </c:pt>
                <c:pt idx="8">
                  <c:v>0</c:v>
                </c:pt>
                <c:pt idx="9">
                  <c:v>0.49969541350954788</c:v>
                </c:pt>
                <c:pt idx="10">
                  <c:v>1.45</c:v>
                </c:pt>
                <c:pt idx="11">
                  <c:v>0.49992384757819563</c:v>
                </c:pt>
                <c:pt idx="12">
                  <c:v>0</c:v>
                </c:pt>
                <c:pt idx="13">
                  <c:v>0.49969541350954788</c:v>
                </c:pt>
                <c:pt idx="14">
                  <c:v>1.45</c:v>
                </c:pt>
                <c:pt idx="15">
                  <c:v>0.49992384757819563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50-41E9-B040-328328250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495392"/>
        <c:axId val="1"/>
      </c:scatterChart>
      <c:valAx>
        <c:axId val="952495392"/>
        <c:scaling>
          <c:orientation val="minMax"/>
          <c:max val="2"/>
          <c:min val="-2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crossBetween val="midCat"/>
      </c:valAx>
      <c:valAx>
        <c:axId val="1"/>
        <c:scaling>
          <c:orientation val="minMax"/>
          <c:max val="2"/>
          <c:min val="-2"/>
        </c:scaling>
        <c:delete val="1"/>
        <c:axPos val="l"/>
        <c:numFmt formatCode="General" sourceLinked="1"/>
        <c:majorTickMark val="out"/>
        <c:minorTickMark val="none"/>
        <c:tickLblPos val="nextTo"/>
        <c:crossAx val="9524953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6350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198765573208368E-2"/>
          <c:y val="4.8193101852441959E-2"/>
          <c:w val="0.91011818493542118"/>
          <c:h val="0.871491925164992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4"/>
            <c:spPr>
              <a:noFill/>
              <a:ln w="6350">
                <a:noFill/>
              </a:ln>
            </c:spPr>
          </c:marker>
          <c:xVal>
            <c:numRef>
              <c:f>'Ark1'!$G$212:$G$228</c:f>
              <c:numCache>
                <c:formatCode>General</c:formatCode>
                <c:ptCount val="17"/>
                <c:pt idx="0">
                  <c:v>0</c:v>
                </c:pt>
                <c:pt idx="1">
                  <c:v>0.19700268840168048</c:v>
                </c:pt>
                <c:pt idx="2">
                  <c:v>0.77942286340599487</c:v>
                </c:pt>
                <c:pt idx="3">
                  <c:v>0.23179596364169686</c:v>
                </c:pt>
                <c:pt idx="4">
                  <c:v>0</c:v>
                </c:pt>
                <c:pt idx="5">
                  <c:v>0.20725939313876043</c:v>
                </c:pt>
                <c:pt idx="6">
                  <c:v>0.77942286340599487</c:v>
                </c:pt>
                <c:pt idx="7">
                  <c:v>0.22469851157479176</c:v>
                </c:pt>
                <c:pt idx="8">
                  <c:v>0</c:v>
                </c:pt>
                <c:pt idx="9">
                  <c:v>-1.7449748351250367E-2</c:v>
                </c:pt>
                <c:pt idx="10">
                  <c:v>8.8823262980874951E-17</c:v>
                </c:pt>
                <c:pt idx="11">
                  <c:v>-8.7262032186417385E-3</c:v>
                </c:pt>
                <c:pt idx="12">
                  <c:v>0</c:v>
                </c:pt>
                <c:pt idx="13">
                  <c:v>1.744974835125054E-2</c:v>
                </c:pt>
                <c:pt idx="14">
                  <c:v>8.8823262980874951E-17</c:v>
                </c:pt>
                <c:pt idx="15">
                  <c:v>8.7262032186417992E-3</c:v>
                </c:pt>
                <c:pt idx="16">
                  <c:v>0</c:v>
                </c:pt>
              </c:numCache>
            </c:numRef>
          </c:xVal>
          <c:yVal>
            <c:numRef>
              <c:f>'Ark1'!$H$212:$H$228</c:f>
              <c:numCache>
                <c:formatCode>General</c:formatCode>
                <c:ptCount val="17"/>
                <c:pt idx="0">
                  <c:v>0</c:v>
                </c:pt>
                <c:pt idx="1">
                  <c:v>0.15391536883141457</c:v>
                </c:pt>
                <c:pt idx="2">
                  <c:v>0.44999999999999996</c:v>
                </c:pt>
                <c:pt idx="3">
                  <c:v>9.3651648353978004E-2</c:v>
                </c:pt>
                <c:pt idx="4">
                  <c:v>0</c:v>
                </c:pt>
                <c:pt idx="5">
                  <c:v>0.1397982258676867</c:v>
                </c:pt>
                <c:pt idx="6">
                  <c:v>0.44999999999999996</c:v>
                </c:pt>
                <c:pt idx="7">
                  <c:v>0.10959278669726935</c:v>
                </c:pt>
                <c:pt idx="8">
                  <c:v>0</c:v>
                </c:pt>
                <c:pt idx="9">
                  <c:v>0.49969541350954788</c:v>
                </c:pt>
                <c:pt idx="10">
                  <c:v>1.45</c:v>
                </c:pt>
                <c:pt idx="11">
                  <c:v>0.49992384757819563</c:v>
                </c:pt>
                <c:pt idx="12">
                  <c:v>0</c:v>
                </c:pt>
                <c:pt idx="13">
                  <c:v>0.49969541350954788</c:v>
                </c:pt>
                <c:pt idx="14">
                  <c:v>1.45</c:v>
                </c:pt>
                <c:pt idx="15">
                  <c:v>0.49992384757819563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EC-412D-9BF2-AA98E4ADE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497360"/>
        <c:axId val="1"/>
      </c:scatterChart>
      <c:valAx>
        <c:axId val="952497360"/>
        <c:scaling>
          <c:orientation val="minMax"/>
          <c:max val="2"/>
          <c:min val="-2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crossBetween val="midCat"/>
      </c:valAx>
      <c:valAx>
        <c:axId val="1"/>
        <c:scaling>
          <c:orientation val="minMax"/>
          <c:max val="2"/>
          <c:min val="-2"/>
        </c:scaling>
        <c:delete val="1"/>
        <c:axPos val="l"/>
        <c:numFmt formatCode="General" sourceLinked="1"/>
        <c:majorTickMark val="out"/>
        <c:minorTickMark val="none"/>
        <c:tickLblPos val="nextTo"/>
        <c:crossAx val="9524973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5083594024749E-2"/>
          <c:y val="5.0420426673833632E-2"/>
          <c:w val="0.90476278130694798"/>
          <c:h val="0.861348955677991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4"/>
            <c:spPr>
              <a:noFill/>
              <a:ln w="6350">
                <a:noFill/>
              </a:ln>
            </c:spPr>
          </c:marker>
          <c:xVal>
            <c:numRef>
              <c:f>'Ark1'!$G$22:$G$38</c:f>
              <c:numCache>
                <c:formatCode>General</c:formatCode>
                <c:ptCount val="17"/>
                <c:pt idx="0">
                  <c:v>0</c:v>
                </c:pt>
                <c:pt idx="1">
                  <c:v>-0.24756701718539256</c:v>
                </c:pt>
                <c:pt idx="2">
                  <c:v>-0.9</c:v>
                </c:pt>
                <c:pt idx="3">
                  <c:v>-0.24756701718539259</c:v>
                </c:pt>
                <c:pt idx="4">
                  <c:v>0</c:v>
                </c:pt>
                <c:pt idx="5">
                  <c:v>-0.24939101256495608</c:v>
                </c:pt>
                <c:pt idx="6">
                  <c:v>-0.9</c:v>
                </c:pt>
                <c:pt idx="7">
                  <c:v>-0.24939101256495605</c:v>
                </c:pt>
                <c:pt idx="8">
                  <c:v>0</c:v>
                </c:pt>
                <c:pt idx="9">
                  <c:v>-1.7449748351250367E-2</c:v>
                </c:pt>
                <c:pt idx="10">
                  <c:v>8.8823262980874951E-17</c:v>
                </c:pt>
                <c:pt idx="11">
                  <c:v>-8.7262032186417385E-3</c:v>
                </c:pt>
                <c:pt idx="12">
                  <c:v>0</c:v>
                </c:pt>
                <c:pt idx="13">
                  <c:v>1.744974835125054E-2</c:v>
                </c:pt>
                <c:pt idx="14">
                  <c:v>8.8823262980874951E-17</c:v>
                </c:pt>
                <c:pt idx="15">
                  <c:v>8.7262032186417992E-3</c:v>
                </c:pt>
                <c:pt idx="16">
                  <c:v>0</c:v>
                </c:pt>
              </c:numCache>
            </c:numRef>
          </c:xVal>
          <c:yVal>
            <c:numRef>
              <c:f>'Ark1'!$H$22:$H$38</c:f>
              <c:numCache>
                <c:formatCode>General</c:formatCode>
                <c:ptCount val="17"/>
                <c:pt idx="0">
                  <c:v>0</c:v>
                </c:pt>
                <c:pt idx="1">
                  <c:v>-3.479327524001638E-2</c:v>
                </c:pt>
                <c:pt idx="2">
                  <c:v>1.102633609417758E-16</c:v>
                </c:pt>
                <c:pt idx="3">
                  <c:v>3.4793275240016332E-2</c:v>
                </c:pt>
                <c:pt idx="4">
                  <c:v>0</c:v>
                </c:pt>
                <c:pt idx="5">
                  <c:v>-1.7439118436031208E-2</c:v>
                </c:pt>
                <c:pt idx="6">
                  <c:v>1.102633609417758E-16</c:v>
                </c:pt>
                <c:pt idx="7">
                  <c:v>1.7439118436031381E-2</c:v>
                </c:pt>
                <c:pt idx="8">
                  <c:v>0</c:v>
                </c:pt>
                <c:pt idx="9">
                  <c:v>0.49969541350954788</c:v>
                </c:pt>
                <c:pt idx="10">
                  <c:v>1.45</c:v>
                </c:pt>
                <c:pt idx="11">
                  <c:v>0.49992384757819563</c:v>
                </c:pt>
                <c:pt idx="12">
                  <c:v>0</c:v>
                </c:pt>
                <c:pt idx="13">
                  <c:v>0.49969541350954788</c:v>
                </c:pt>
                <c:pt idx="14">
                  <c:v>1.45</c:v>
                </c:pt>
                <c:pt idx="15">
                  <c:v>0.49992384757819563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3D-48DD-A278-68BB6CFE4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523272"/>
        <c:axId val="1"/>
      </c:scatterChart>
      <c:valAx>
        <c:axId val="952523272"/>
        <c:scaling>
          <c:orientation val="minMax"/>
          <c:max val="2"/>
          <c:min val="-2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crossBetween val="midCat"/>
      </c:valAx>
      <c:valAx>
        <c:axId val="1"/>
        <c:scaling>
          <c:orientation val="minMax"/>
          <c:max val="2"/>
          <c:min val="-2"/>
        </c:scaling>
        <c:delete val="1"/>
        <c:axPos val="l"/>
        <c:numFmt formatCode="General" sourceLinked="1"/>
        <c:majorTickMark val="out"/>
        <c:minorTickMark val="none"/>
        <c:tickLblPos val="nextTo"/>
        <c:crossAx val="9525232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6350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198765573208368E-2"/>
          <c:y val="4.8193101852441959E-2"/>
          <c:w val="0.91011818493542118"/>
          <c:h val="0.871491925164992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4"/>
            <c:spPr>
              <a:noFill/>
              <a:ln w="6350">
                <a:noFill/>
              </a:ln>
            </c:spPr>
          </c:marker>
          <c:xVal>
            <c:numRef>
              <c:f>'Ark1'!$G$41:$G$57</c:f>
              <c:numCache>
                <c:formatCode>General</c:formatCode>
                <c:ptCount val="17"/>
                <c:pt idx="0">
                  <c:v>0</c:v>
                </c:pt>
                <c:pt idx="1">
                  <c:v>3.0467335851286872E-2</c:v>
                </c:pt>
                <c:pt idx="2">
                  <c:v>0.23293714059226867</c:v>
                </c:pt>
                <c:pt idx="3">
                  <c:v>9.7682782122318429E-2</c:v>
                </c:pt>
                <c:pt idx="4">
                  <c:v>0</c:v>
                </c:pt>
                <c:pt idx="5">
                  <c:v>4.7702248844136229E-2</c:v>
                </c:pt>
                <c:pt idx="6">
                  <c:v>0.23293714059226867</c:v>
                </c:pt>
                <c:pt idx="7">
                  <c:v>8.1392038614289189E-2</c:v>
                </c:pt>
                <c:pt idx="8">
                  <c:v>0</c:v>
                </c:pt>
                <c:pt idx="9">
                  <c:v>1.7449748351250197E-2</c:v>
                </c:pt>
                <c:pt idx="10">
                  <c:v>-2.6646978894262485E-16</c:v>
                </c:pt>
                <c:pt idx="11">
                  <c:v>8.726203218641565E-3</c:v>
                </c:pt>
                <c:pt idx="12">
                  <c:v>0</c:v>
                </c:pt>
                <c:pt idx="13">
                  <c:v>-1.7449748351250381E-2</c:v>
                </c:pt>
                <c:pt idx="14">
                  <c:v>-2.6646978894262485E-16</c:v>
                </c:pt>
                <c:pt idx="15">
                  <c:v>-8.7262032186417489E-3</c:v>
                </c:pt>
                <c:pt idx="16">
                  <c:v>0</c:v>
                </c:pt>
              </c:numCache>
            </c:numRef>
          </c:xVal>
          <c:yVal>
            <c:numRef>
              <c:f>'Ark1'!$H$41:$H$57</c:f>
              <c:numCache>
                <c:formatCode>General</c:formatCode>
                <c:ptCount val="17"/>
                <c:pt idx="0">
                  <c:v>0</c:v>
                </c:pt>
                <c:pt idx="1">
                  <c:v>0.2481365379103305</c:v>
                </c:pt>
                <c:pt idx="2">
                  <c:v>0.86933324366016151</c:v>
                </c:pt>
                <c:pt idx="3">
                  <c:v>0.23012621336311009</c:v>
                </c:pt>
                <c:pt idx="4">
                  <c:v>0</c:v>
                </c:pt>
                <c:pt idx="5">
                  <c:v>0.24540679586191599</c:v>
                </c:pt>
                <c:pt idx="6">
                  <c:v>0.86933324366016151</c:v>
                </c:pt>
                <c:pt idx="7">
                  <c:v>0.23637964389982918</c:v>
                </c:pt>
                <c:pt idx="8">
                  <c:v>0</c:v>
                </c:pt>
                <c:pt idx="9">
                  <c:v>-0.49969541350954788</c:v>
                </c:pt>
                <c:pt idx="10">
                  <c:v>-1.45</c:v>
                </c:pt>
                <c:pt idx="11">
                  <c:v>-0.49992384757819563</c:v>
                </c:pt>
                <c:pt idx="12">
                  <c:v>0</c:v>
                </c:pt>
                <c:pt idx="13">
                  <c:v>-0.49969541350954788</c:v>
                </c:pt>
                <c:pt idx="14">
                  <c:v>-1.45</c:v>
                </c:pt>
                <c:pt idx="15">
                  <c:v>-0.49992384757819563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0B-4D92-B073-707B5D76B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515072"/>
        <c:axId val="1"/>
      </c:scatterChart>
      <c:valAx>
        <c:axId val="952515072"/>
        <c:scaling>
          <c:orientation val="minMax"/>
          <c:max val="2"/>
          <c:min val="-2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crossBetween val="midCat"/>
      </c:valAx>
      <c:valAx>
        <c:axId val="1"/>
        <c:scaling>
          <c:orientation val="minMax"/>
          <c:max val="2"/>
          <c:min val="-2"/>
        </c:scaling>
        <c:delete val="1"/>
        <c:axPos val="l"/>
        <c:numFmt formatCode="General" sourceLinked="1"/>
        <c:majorTickMark val="out"/>
        <c:minorTickMark val="none"/>
        <c:tickLblPos val="nextTo"/>
        <c:crossAx val="9525150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180038112754E-2"/>
          <c:y val="5.3061383115582499E-2"/>
          <c:w val="0.90661995352751967"/>
          <c:h val="0.861227064414454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4"/>
            <c:spPr>
              <a:noFill/>
              <a:ln w="6350">
                <a:noFill/>
              </a:ln>
            </c:spPr>
          </c:marker>
          <c:xVal>
            <c:numRef>
              <c:f>'Ark1'!$G$60:$G$76</c:f>
              <c:numCache>
                <c:formatCode>General</c:formatCode>
                <c:ptCount val="17"/>
                <c:pt idx="0">
                  <c:v>0</c:v>
                </c:pt>
                <c:pt idx="1">
                  <c:v>-0.15391536883141457</c:v>
                </c:pt>
                <c:pt idx="2">
                  <c:v>-0.44999999999999979</c:v>
                </c:pt>
                <c:pt idx="3">
                  <c:v>-9.3651648353978018E-2</c:v>
                </c:pt>
                <c:pt idx="4">
                  <c:v>0</c:v>
                </c:pt>
                <c:pt idx="5">
                  <c:v>-0.13979822586768667</c:v>
                </c:pt>
                <c:pt idx="6">
                  <c:v>-0.44999999999999979</c:v>
                </c:pt>
                <c:pt idx="7">
                  <c:v>-0.10959278669726938</c:v>
                </c:pt>
                <c:pt idx="8">
                  <c:v>0</c:v>
                </c:pt>
                <c:pt idx="9">
                  <c:v>-1.7449748351250367E-2</c:v>
                </c:pt>
                <c:pt idx="10">
                  <c:v>8.8823262980874951E-17</c:v>
                </c:pt>
                <c:pt idx="11">
                  <c:v>-8.7262032186417385E-3</c:v>
                </c:pt>
                <c:pt idx="12">
                  <c:v>0</c:v>
                </c:pt>
                <c:pt idx="13">
                  <c:v>1.744974835125054E-2</c:v>
                </c:pt>
                <c:pt idx="14">
                  <c:v>8.8823262980874951E-17</c:v>
                </c:pt>
                <c:pt idx="15">
                  <c:v>8.7262032186417992E-3</c:v>
                </c:pt>
                <c:pt idx="16">
                  <c:v>0</c:v>
                </c:pt>
              </c:numCache>
            </c:numRef>
          </c:xVal>
          <c:yVal>
            <c:numRef>
              <c:f>'Ark1'!$H$60:$H$76</c:f>
              <c:numCache>
                <c:formatCode>General</c:formatCode>
                <c:ptCount val="17"/>
                <c:pt idx="0">
                  <c:v>0</c:v>
                </c:pt>
                <c:pt idx="1">
                  <c:v>0.1970026884016805</c:v>
                </c:pt>
                <c:pt idx="2">
                  <c:v>0.77942286340599487</c:v>
                </c:pt>
                <c:pt idx="3">
                  <c:v>0.23179596364169686</c:v>
                </c:pt>
                <c:pt idx="4">
                  <c:v>0</c:v>
                </c:pt>
                <c:pt idx="5">
                  <c:v>0.20725939313876043</c:v>
                </c:pt>
                <c:pt idx="6">
                  <c:v>0.77942286340599487</c:v>
                </c:pt>
                <c:pt idx="7">
                  <c:v>0.22469851157479173</c:v>
                </c:pt>
                <c:pt idx="8">
                  <c:v>0</c:v>
                </c:pt>
                <c:pt idx="9">
                  <c:v>0.49969541350954788</c:v>
                </c:pt>
                <c:pt idx="10">
                  <c:v>1.45</c:v>
                </c:pt>
                <c:pt idx="11">
                  <c:v>0.49992384757819563</c:v>
                </c:pt>
                <c:pt idx="12">
                  <c:v>0</c:v>
                </c:pt>
                <c:pt idx="13">
                  <c:v>0.49969541350954788</c:v>
                </c:pt>
                <c:pt idx="14">
                  <c:v>1.45</c:v>
                </c:pt>
                <c:pt idx="15">
                  <c:v>0.49992384757819563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8A-4678-956E-8974EFE5A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2363216"/>
        <c:axId val="1"/>
      </c:scatterChart>
      <c:valAx>
        <c:axId val="1222363216"/>
        <c:scaling>
          <c:orientation val="minMax"/>
          <c:max val="2"/>
          <c:min val="-2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crossBetween val="midCat"/>
      </c:valAx>
      <c:valAx>
        <c:axId val="1"/>
        <c:scaling>
          <c:orientation val="minMax"/>
          <c:max val="2"/>
          <c:min val="-2"/>
        </c:scaling>
        <c:delete val="1"/>
        <c:axPos val="l"/>
        <c:numFmt formatCode="General" sourceLinked="1"/>
        <c:majorTickMark val="out"/>
        <c:minorTickMark val="none"/>
        <c:tickLblPos val="nextTo"/>
        <c:crossAx val="12223632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5083594024749E-2"/>
          <c:y val="5.0420426673833632E-2"/>
          <c:w val="0.90476278130694798"/>
          <c:h val="0.861348955677991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4"/>
            <c:spPr>
              <a:noFill/>
              <a:ln w="6350">
                <a:noFill/>
              </a:ln>
            </c:spPr>
          </c:marker>
          <c:xVal>
            <c:numRef>
              <c:f>'Ark1'!$G$79:$G$95</c:f>
              <c:numCache>
                <c:formatCode>General</c:formatCode>
                <c:ptCount val="17"/>
                <c:pt idx="0">
                  <c:v>0</c:v>
                </c:pt>
                <c:pt idx="1">
                  <c:v>0.19965887751182321</c:v>
                </c:pt>
                <c:pt idx="2">
                  <c:v>0.63639610306789263</c:v>
                </c:pt>
                <c:pt idx="3">
                  <c:v>0.15045375578801198</c:v>
                </c:pt>
                <c:pt idx="4">
                  <c:v>0</c:v>
                </c:pt>
                <c:pt idx="5">
                  <c:v>0.18867739505569298</c:v>
                </c:pt>
                <c:pt idx="6">
                  <c:v>0.63639610306789263</c:v>
                </c:pt>
                <c:pt idx="7">
                  <c:v>0.16401475724762676</c:v>
                </c:pt>
                <c:pt idx="8">
                  <c:v>0</c:v>
                </c:pt>
                <c:pt idx="9">
                  <c:v>1.7449748351250197E-2</c:v>
                </c:pt>
                <c:pt idx="10">
                  <c:v>-2.6646978894262485E-16</c:v>
                </c:pt>
                <c:pt idx="11">
                  <c:v>8.726203218641565E-3</c:v>
                </c:pt>
                <c:pt idx="12">
                  <c:v>0</c:v>
                </c:pt>
                <c:pt idx="13">
                  <c:v>-1.7449748351250381E-2</c:v>
                </c:pt>
                <c:pt idx="14">
                  <c:v>-2.6646978894262485E-16</c:v>
                </c:pt>
                <c:pt idx="15">
                  <c:v>-8.7262032186417489E-3</c:v>
                </c:pt>
                <c:pt idx="16">
                  <c:v>0</c:v>
                </c:pt>
              </c:numCache>
            </c:numRef>
          </c:xVal>
          <c:yVal>
            <c:numRef>
              <c:f>'Ark1'!$H$79:$H$95</c:f>
              <c:numCache>
                <c:formatCode>General</c:formatCode>
                <c:ptCount val="17"/>
                <c:pt idx="0">
                  <c:v>0</c:v>
                </c:pt>
                <c:pt idx="1">
                  <c:v>-0.15045375578801207</c:v>
                </c:pt>
                <c:pt idx="2">
                  <c:v>-0.63639610306789296</c:v>
                </c:pt>
                <c:pt idx="3">
                  <c:v>-0.19965887751182326</c:v>
                </c:pt>
                <c:pt idx="4">
                  <c:v>0</c:v>
                </c:pt>
                <c:pt idx="5">
                  <c:v>-0.16401475724762685</c:v>
                </c:pt>
                <c:pt idx="6">
                  <c:v>-0.63639610306789296</c:v>
                </c:pt>
                <c:pt idx="7">
                  <c:v>-0.18867739505569306</c:v>
                </c:pt>
                <c:pt idx="8">
                  <c:v>0</c:v>
                </c:pt>
                <c:pt idx="9">
                  <c:v>-0.49969541350954788</c:v>
                </c:pt>
                <c:pt idx="10">
                  <c:v>-1.45</c:v>
                </c:pt>
                <c:pt idx="11">
                  <c:v>-0.49992384757819563</c:v>
                </c:pt>
                <c:pt idx="12">
                  <c:v>0</c:v>
                </c:pt>
                <c:pt idx="13">
                  <c:v>-0.49969541350954788</c:v>
                </c:pt>
                <c:pt idx="14">
                  <c:v>-1.45</c:v>
                </c:pt>
                <c:pt idx="15">
                  <c:v>-0.49992384757819563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1C-45E0-BE24-D86E2661B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2362560"/>
        <c:axId val="1"/>
      </c:scatterChart>
      <c:valAx>
        <c:axId val="1222362560"/>
        <c:scaling>
          <c:orientation val="minMax"/>
          <c:max val="2"/>
          <c:min val="-2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crossBetween val="midCat"/>
      </c:valAx>
      <c:valAx>
        <c:axId val="1"/>
        <c:scaling>
          <c:orientation val="minMax"/>
          <c:max val="2"/>
          <c:min val="-2"/>
        </c:scaling>
        <c:delete val="1"/>
        <c:axPos val="l"/>
        <c:numFmt formatCode="General" sourceLinked="1"/>
        <c:majorTickMark val="out"/>
        <c:minorTickMark val="none"/>
        <c:tickLblPos val="nextTo"/>
        <c:crossAx val="12223625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6350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198765573208368E-2"/>
          <c:y val="4.8193101852441959E-2"/>
          <c:w val="0.91011818493542118"/>
          <c:h val="0.871491925164992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4"/>
            <c:spPr>
              <a:noFill/>
              <a:ln w="6350">
                <a:noFill/>
              </a:ln>
            </c:spPr>
          </c:marker>
          <c:xVal>
            <c:numRef>
              <c:f>'Ark1'!$G$98:$G$114</c:f>
              <c:numCache>
                <c:formatCode>General</c:formatCode>
                <c:ptCount val="17"/>
                <c:pt idx="0">
                  <c:v>0</c:v>
                </c:pt>
                <c:pt idx="1">
                  <c:v>-9.7682782122318401E-2</c:v>
                </c:pt>
                <c:pt idx="2">
                  <c:v>-0.23293714059226878</c:v>
                </c:pt>
                <c:pt idx="3">
                  <c:v>-3.0467335851286841E-2</c:v>
                </c:pt>
                <c:pt idx="4">
                  <c:v>0</c:v>
                </c:pt>
                <c:pt idx="5">
                  <c:v>-8.1392038614289106E-2</c:v>
                </c:pt>
                <c:pt idx="6">
                  <c:v>-0.23293714059226878</c:v>
                </c:pt>
                <c:pt idx="7">
                  <c:v>-4.7702248844136201E-2</c:v>
                </c:pt>
                <c:pt idx="8">
                  <c:v>0</c:v>
                </c:pt>
                <c:pt idx="9">
                  <c:v>1.7449748351250197E-2</c:v>
                </c:pt>
                <c:pt idx="10">
                  <c:v>-2.6646978894262485E-16</c:v>
                </c:pt>
                <c:pt idx="11">
                  <c:v>8.726203218641565E-3</c:v>
                </c:pt>
                <c:pt idx="12">
                  <c:v>0</c:v>
                </c:pt>
                <c:pt idx="13">
                  <c:v>-1.7449748351250381E-2</c:v>
                </c:pt>
                <c:pt idx="14">
                  <c:v>-2.6646978894262485E-16</c:v>
                </c:pt>
                <c:pt idx="15">
                  <c:v>-8.7262032186417489E-3</c:v>
                </c:pt>
                <c:pt idx="16">
                  <c:v>0</c:v>
                </c:pt>
              </c:numCache>
            </c:numRef>
          </c:xVal>
          <c:yVal>
            <c:numRef>
              <c:f>'Ark1'!$H$98:$H$114</c:f>
              <c:numCache>
                <c:formatCode>General</c:formatCode>
                <c:ptCount val="17"/>
                <c:pt idx="0">
                  <c:v>0</c:v>
                </c:pt>
                <c:pt idx="1">
                  <c:v>0.23012621336311009</c:v>
                </c:pt>
                <c:pt idx="2">
                  <c:v>0.86933324366016151</c:v>
                </c:pt>
                <c:pt idx="3">
                  <c:v>0.24813653791033052</c:v>
                </c:pt>
                <c:pt idx="4">
                  <c:v>0</c:v>
                </c:pt>
                <c:pt idx="5">
                  <c:v>0.23637964389982921</c:v>
                </c:pt>
                <c:pt idx="6">
                  <c:v>0.86933324366016151</c:v>
                </c:pt>
                <c:pt idx="7">
                  <c:v>0.24540679586191599</c:v>
                </c:pt>
                <c:pt idx="8">
                  <c:v>0</c:v>
                </c:pt>
                <c:pt idx="9">
                  <c:v>-0.49969541350954788</c:v>
                </c:pt>
                <c:pt idx="10">
                  <c:v>-1.45</c:v>
                </c:pt>
                <c:pt idx="11">
                  <c:v>-0.49992384757819563</c:v>
                </c:pt>
                <c:pt idx="12">
                  <c:v>0</c:v>
                </c:pt>
                <c:pt idx="13">
                  <c:v>-0.49969541350954788</c:v>
                </c:pt>
                <c:pt idx="14">
                  <c:v>-1.45</c:v>
                </c:pt>
                <c:pt idx="15">
                  <c:v>-0.49992384757819563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AA-4B47-94A9-D90E4E6D5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2361248"/>
        <c:axId val="1"/>
      </c:scatterChart>
      <c:valAx>
        <c:axId val="1222361248"/>
        <c:scaling>
          <c:orientation val="minMax"/>
          <c:max val="2"/>
          <c:min val="-2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crossBetween val="midCat"/>
      </c:valAx>
      <c:valAx>
        <c:axId val="1"/>
        <c:scaling>
          <c:orientation val="minMax"/>
          <c:max val="2"/>
          <c:min val="-2"/>
        </c:scaling>
        <c:delete val="1"/>
        <c:axPos val="l"/>
        <c:numFmt formatCode="General" sourceLinked="1"/>
        <c:majorTickMark val="out"/>
        <c:minorTickMark val="none"/>
        <c:tickLblPos val="nextTo"/>
        <c:crossAx val="12223612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180038112754E-2"/>
          <c:y val="5.3061383115582499E-2"/>
          <c:w val="0.90661995352751967"/>
          <c:h val="0.861227064414454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4"/>
            <c:spPr>
              <a:noFill/>
              <a:ln w="6350">
                <a:noFill/>
              </a:ln>
            </c:spPr>
          </c:marker>
          <c:xVal>
            <c:numRef>
              <c:f>'Ark1'!$G$117:$G$133</c:f>
              <c:numCache>
                <c:formatCode>General</c:formatCode>
                <c:ptCount val="17"/>
                <c:pt idx="0">
                  <c:v>0</c:v>
                </c:pt>
                <c:pt idx="1">
                  <c:v>-3.0467335851287011E-2</c:v>
                </c:pt>
                <c:pt idx="2">
                  <c:v>-0.23293714059226858</c:v>
                </c:pt>
                <c:pt idx="3">
                  <c:v>-9.7682782122318457E-2</c:v>
                </c:pt>
                <c:pt idx="4">
                  <c:v>0</c:v>
                </c:pt>
                <c:pt idx="5">
                  <c:v>-4.7702248844136153E-2</c:v>
                </c:pt>
                <c:pt idx="6">
                  <c:v>-0.23293714059226858</c:v>
                </c:pt>
                <c:pt idx="7">
                  <c:v>-8.1392038614289161E-2</c:v>
                </c:pt>
                <c:pt idx="8">
                  <c:v>0</c:v>
                </c:pt>
                <c:pt idx="9">
                  <c:v>1.7449748351250197E-2</c:v>
                </c:pt>
                <c:pt idx="10">
                  <c:v>-2.6646978894262485E-16</c:v>
                </c:pt>
                <c:pt idx="11">
                  <c:v>8.726203218641565E-3</c:v>
                </c:pt>
                <c:pt idx="12">
                  <c:v>0</c:v>
                </c:pt>
                <c:pt idx="13">
                  <c:v>-1.7449748351250381E-2</c:v>
                </c:pt>
                <c:pt idx="14">
                  <c:v>-2.6646978894262485E-16</c:v>
                </c:pt>
                <c:pt idx="15">
                  <c:v>-8.7262032186417489E-3</c:v>
                </c:pt>
                <c:pt idx="16">
                  <c:v>0</c:v>
                </c:pt>
              </c:numCache>
            </c:numRef>
          </c:xVal>
          <c:yVal>
            <c:numRef>
              <c:f>'Ark1'!$H$117:$H$133</c:f>
              <c:numCache>
                <c:formatCode>General</c:formatCode>
                <c:ptCount val="17"/>
                <c:pt idx="0">
                  <c:v>0</c:v>
                </c:pt>
                <c:pt idx="1">
                  <c:v>-0.2481365379103305</c:v>
                </c:pt>
                <c:pt idx="2">
                  <c:v>-0.86933324366016151</c:v>
                </c:pt>
                <c:pt idx="3">
                  <c:v>-0.23012621336311007</c:v>
                </c:pt>
                <c:pt idx="4">
                  <c:v>0</c:v>
                </c:pt>
                <c:pt idx="5">
                  <c:v>-0.24540679586191599</c:v>
                </c:pt>
                <c:pt idx="6">
                  <c:v>-0.86933324366016151</c:v>
                </c:pt>
                <c:pt idx="7">
                  <c:v>-0.23637964389982921</c:v>
                </c:pt>
                <c:pt idx="8">
                  <c:v>0</c:v>
                </c:pt>
                <c:pt idx="9">
                  <c:v>-0.49969541350954788</c:v>
                </c:pt>
                <c:pt idx="10">
                  <c:v>-1.45</c:v>
                </c:pt>
                <c:pt idx="11">
                  <c:v>-0.49992384757819563</c:v>
                </c:pt>
                <c:pt idx="12">
                  <c:v>0</c:v>
                </c:pt>
                <c:pt idx="13">
                  <c:v>-0.49969541350954788</c:v>
                </c:pt>
                <c:pt idx="14">
                  <c:v>-1.45</c:v>
                </c:pt>
                <c:pt idx="15">
                  <c:v>-0.49992384757819563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7C-4451-9975-A6B86EE1E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521304"/>
        <c:axId val="1"/>
      </c:scatterChart>
      <c:valAx>
        <c:axId val="952521304"/>
        <c:scaling>
          <c:orientation val="minMax"/>
          <c:max val="2"/>
          <c:min val="-2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crossBetween val="midCat"/>
      </c:valAx>
      <c:valAx>
        <c:axId val="1"/>
        <c:scaling>
          <c:orientation val="minMax"/>
          <c:max val="2"/>
          <c:min val="-2"/>
        </c:scaling>
        <c:delete val="1"/>
        <c:axPos val="l"/>
        <c:numFmt formatCode="General" sourceLinked="1"/>
        <c:majorTickMark val="out"/>
        <c:minorTickMark val="none"/>
        <c:tickLblPos val="nextTo"/>
        <c:crossAx val="9525213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5083594024749E-2"/>
          <c:y val="5.0420426673833632E-2"/>
          <c:w val="0.90476278130694798"/>
          <c:h val="0.861348955677991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4"/>
            <c:spPr>
              <a:noFill/>
              <a:ln w="6350">
                <a:noFill/>
              </a:ln>
            </c:spPr>
          </c:marker>
          <c:xVal>
            <c:numRef>
              <c:f>'Ark1'!$G$136:$G$152</c:f>
              <c:numCache>
                <c:formatCode>General</c:formatCode>
                <c:ptCount val="17"/>
                <c:pt idx="0">
                  <c:v>0</c:v>
                </c:pt>
                <c:pt idx="1">
                  <c:v>9.3651648353978045E-2</c:v>
                </c:pt>
                <c:pt idx="2">
                  <c:v>0.45000000000000012</c:v>
                </c:pt>
                <c:pt idx="3">
                  <c:v>0.15391536883141457</c:v>
                </c:pt>
                <c:pt idx="4">
                  <c:v>0</c:v>
                </c:pt>
                <c:pt idx="5">
                  <c:v>0.10959278669726936</c:v>
                </c:pt>
                <c:pt idx="6">
                  <c:v>0.45000000000000012</c:v>
                </c:pt>
                <c:pt idx="7">
                  <c:v>0.1397982258676867</c:v>
                </c:pt>
                <c:pt idx="8">
                  <c:v>0</c:v>
                </c:pt>
                <c:pt idx="9">
                  <c:v>-1.7449748351250367E-2</c:v>
                </c:pt>
                <c:pt idx="10">
                  <c:v>8.8823262980874951E-17</c:v>
                </c:pt>
                <c:pt idx="11">
                  <c:v>-8.7262032186417385E-3</c:v>
                </c:pt>
                <c:pt idx="12">
                  <c:v>0</c:v>
                </c:pt>
                <c:pt idx="13">
                  <c:v>1.744974835125054E-2</c:v>
                </c:pt>
                <c:pt idx="14">
                  <c:v>8.8823262980874951E-17</c:v>
                </c:pt>
                <c:pt idx="15">
                  <c:v>8.7262032186417992E-3</c:v>
                </c:pt>
                <c:pt idx="16">
                  <c:v>0</c:v>
                </c:pt>
              </c:numCache>
            </c:numRef>
          </c:xVal>
          <c:yVal>
            <c:numRef>
              <c:f>'Ark1'!$H$136:$H$152</c:f>
              <c:numCache>
                <c:formatCode>General</c:formatCode>
                <c:ptCount val="17"/>
                <c:pt idx="0">
                  <c:v>0</c:v>
                </c:pt>
                <c:pt idx="1">
                  <c:v>0.23179596364169683</c:v>
                </c:pt>
                <c:pt idx="2">
                  <c:v>0.77942286340599476</c:v>
                </c:pt>
                <c:pt idx="3">
                  <c:v>0.19700268840168048</c:v>
                </c:pt>
                <c:pt idx="4">
                  <c:v>0</c:v>
                </c:pt>
                <c:pt idx="5">
                  <c:v>0.22469851157479176</c:v>
                </c:pt>
                <c:pt idx="6">
                  <c:v>0.77942286340599476</c:v>
                </c:pt>
                <c:pt idx="7">
                  <c:v>0.20725939313876043</c:v>
                </c:pt>
                <c:pt idx="8">
                  <c:v>0</c:v>
                </c:pt>
                <c:pt idx="9">
                  <c:v>0.49969541350954788</c:v>
                </c:pt>
                <c:pt idx="10">
                  <c:v>1.45</c:v>
                </c:pt>
                <c:pt idx="11">
                  <c:v>0.49992384757819563</c:v>
                </c:pt>
                <c:pt idx="12">
                  <c:v>0</c:v>
                </c:pt>
                <c:pt idx="13">
                  <c:v>0.49969541350954788</c:v>
                </c:pt>
                <c:pt idx="14">
                  <c:v>1.45</c:v>
                </c:pt>
                <c:pt idx="15">
                  <c:v>0.49992384757819563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0E-4A02-BFA2-D4C09C2B2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520976"/>
        <c:axId val="1"/>
      </c:scatterChart>
      <c:valAx>
        <c:axId val="952520976"/>
        <c:scaling>
          <c:orientation val="minMax"/>
          <c:max val="2"/>
          <c:min val="-2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crossBetween val="midCat"/>
      </c:valAx>
      <c:valAx>
        <c:axId val="1"/>
        <c:scaling>
          <c:orientation val="minMax"/>
          <c:max val="2"/>
          <c:min val="-2"/>
        </c:scaling>
        <c:delete val="1"/>
        <c:axPos val="l"/>
        <c:numFmt formatCode="General" sourceLinked="1"/>
        <c:majorTickMark val="out"/>
        <c:minorTickMark val="none"/>
        <c:tickLblPos val="nextTo"/>
        <c:crossAx val="9525209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6350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198765573208368E-2"/>
          <c:y val="4.8193101852441959E-2"/>
          <c:w val="0.91011818493542118"/>
          <c:h val="0.871491925164992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4"/>
            <c:spPr>
              <a:noFill/>
              <a:ln w="6350">
                <a:noFill/>
              </a:ln>
            </c:spPr>
          </c:marker>
          <c:xVal>
            <c:numRef>
              <c:f>'Ark1'!$G$155:$G$171</c:f>
              <c:numCache>
                <c:formatCode>General</c:formatCode>
                <c:ptCount val="17"/>
                <c:pt idx="0">
                  <c:v>0</c:v>
                </c:pt>
                <c:pt idx="1">
                  <c:v>-0.19700268840168056</c:v>
                </c:pt>
                <c:pt idx="2">
                  <c:v>-0.77942286340599476</c:v>
                </c:pt>
                <c:pt idx="3">
                  <c:v>-0.23179596364169686</c:v>
                </c:pt>
                <c:pt idx="4">
                  <c:v>0</c:v>
                </c:pt>
                <c:pt idx="5">
                  <c:v>-0.20725939313876046</c:v>
                </c:pt>
                <c:pt idx="6">
                  <c:v>-0.77942286340599476</c:v>
                </c:pt>
                <c:pt idx="7">
                  <c:v>-0.22469851157479179</c:v>
                </c:pt>
                <c:pt idx="8">
                  <c:v>0</c:v>
                </c:pt>
                <c:pt idx="9">
                  <c:v>-1.7449748351250367E-2</c:v>
                </c:pt>
                <c:pt idx="10">
                  <c:v>8.8823262980874951E-17</c:v>
                </c:pt>
                <c:pt idx="11">
                  <c:v>-8.7262032186417385E-3</c:v>
                </c:pt>
                <c:pt idx="12">
                  <c:v>0</c:v>
                </c:pt>
                <c:pt idx="13">
                  <c:v>1.744974835125054E-2</c:v>
                </c:pt>
                <c:pt idx="14">
                  <c:v>8.8823262980874951E-17</c:v>
                </c:pt>
                <c:pt idx="15">
                  <c:v>8.7262032186417992E-3</c:v>
                </c:pt>
                <c:pt idx="16">
                  <c:v>0</c:v>
                </c:pt>
              </c:numCache>
            </c:numRef>
          </c:xVal>
          <c:yVal>
            <c:numRef>
              <c:f>'Ark1'!$H$155:$H$171</c:f>
              <c:numCache>
                <c:formatCode>General</c:formatCode>
                <c:ptCount val="17"/>
                <c:pt idx="0">
                  <c:v>0</c:v>
                </c:pt>
                <c:pt idx="1">
                  <c:v>-0.15391536883141446</c:v>
                </c:pt>
                <c:pt idx="2">
                  <c:v>-0.45000000000000012</c:v>
                </c:pt>
                <c:pt idx="3">
                  <c:v>-9.3651648353978004E-2</c:v>
                </c:pt>
                <c:pt idx="4">
                  <c:v>0</c:v>
                </c:pt>
                <c:pt idx="5">
                  <c:v>-0.13979822586768667</c:v>
                </c:pt>
                <c:pt idx="6">
                  <c:v>-0.45000000000000012</c:v>
                </c:pt>
                <c:pt idx="7">
                  <c:v>-0.10959278669726927</c:v>
                </c:pt>
                <c:pt idx="8">
                  <c:v>0</c:v>
                </c:pt>
                <c:pt idx="9">
                  <c:v>0.49969541350954788</c:v>
                </c:pt>
                <c:pt idx="10">
                  <c:v>1.45</c:v>
                </c:pt>
                <c:pt idx="11">
                  <c:v>0.49992384757819563</c:v>
                </c:pt>
                <c:pt idx="12">
                  <c:v>0</c:v>
                </c:pt>
                <c:pt idx="13">
                  <c:v>0.49969541350954788</c:v>
                </c:pt>
                <c:pt idx="14">
                  <c:v>1.45</c:v>
                </c:pt>
                <c:pt idx="15">
                  <c:v>0.49992384757819563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78-46E2-9195-818DD81A3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498672"/>
        <c:axId val="1"/>
      </c:scatterChart>
      <c:valAx>
        <c:axId val="952498672"/>
        <c:scaling>
          <c:orientation val="minMax"/>
          <c:max val="2"/>
          <c:min val="-2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crossBetween val="midCat"/>
      </c:valAx>
      <c:valAx>
        <c:axId val="1"/>
        <c:scaling>
          <c:orientation val="minMax"/>
          <c:max val="2"/>
          <c:min val="-2"/>
        </c:scaling>
        <c:delete val="1"/>
        <c:axPos val="l"/>
        <c:numFmt formatCode="General" sourceLinked="1"/>
        <c:majorTickMark val="out"/>
        <c:minorTickMark val="none"/>
        <c:tickLblPos val="nextTo"/>
        <c:crossAx val="9524986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trlProps/ctrlProp1.xml><?xml version="1.0" encoding="utf-8"?>
<formControlPr xmlns="http://schemas.microsoft.com/office/spreadsheetml/2009/9/main" objectType="Drop" dropStyle="combo" dx="31" fmlaLink="$AB$1" fmlaRange="$AA$1:$AA$4" sel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0</xdr:row>
          <xdr:rowOff>0</xdr:rowOff>
        </xdr:from>
        <xdr:to>
          <xdr:col>14</xdr:col>
          <xdr:colOff>228600</xdr:colOff>
          <xdr:row>1</xdr:row>
          <xdr:rowOff>76200</xdr:rowOff>
        </xdr:to>
        <xdr:sp macro="" textlink="">
          <xdr:nvSpPr>
            <xdr:cNvPr id="7169" name="Drop Down 1025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CC551D65-2537-463B-8BA6-8EBE9D2266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50800</xdr:colOff>
      <xdr:row>53</xdr:row>
      <xdr:rowOff>177800</xdr:rowOff>
    </xdr:from>
    <xdr:to>
      <xdr:col>4</xdr:col>
      <xdr:colOff>381000</xdr:colOff>
      <xdr:row>62</xdr:row>
      <xdr:rowOff>19050</xdr:rowOff>
    </xdr:to>
    <xdr:graphicFrame macro="">
      <xdr:nvGraphicFramePr>
        <xdr:cNvPr id="7170" name="Diagram 1026">
          <a:extLst>
            <a:ext uri="{FF2B5EF4-FFF2-40B4-BE49-F238E27FC236}">
              <a16:creationId xmlns:a16="http://schemas.microsoft.com/office/drawing/2014/main" id="{28F7E6BD-B1B6-4066-B95C-E63E743E6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107950</xdr:colOff>
      <xdr:row>54</xdr:row>
      <xdr:rowOff>50800</xdr:rowOff>
    </xdr:from>
    <xdr:to>
      <xdr:col>10</xdr:col>
      <xdr:colOff>107950</xdr:colOff>
      <xdr:row>62</xdr:row>
      <xdr:rowOff>38100</xdr:rowOff>
    </xdr:to>
    <xdr:graphicFrame macro="">
      <xdr:nvGraphicFramePr>
        <xdr:cNvPr id="7175" name="Diagram 1031">
          <a:extLst>
            <a:ext uri="{FF2B5EF4-FFF2-40B4-BE49-F238E27FC236}">
              <a16:creationId xmlns:a16="http://schemas.microsoft.com/office/drawing/2014/main" id="{E705FCCF-86ED-4DE1-BF12-465BD2D5D5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53</xdr:row>
      <xdr:rowOff>177800</xdr:rowOff>
    </xdr:from>
    <xdr:to>
      <xdr:col>15</xdr:col>
      <xdr:colOff>152400</xdr:colOff>
      <xdr:row>62</xdr:row>
      <xdr:rowOff>44450</xdr:rowOff>
    </xdr:to>
    <xdr:graphicFrame macro="">
      <xdr:nvGraphicFramePr>
        <xdr:cNvPr id="7176" name="Diagram 1032">
          <a:extLst>
            <a:ext uri="{FF2B5EF4-FFF2-40B4-BE49-F238E27FC236}">
              <a16:creationId xmlns:a16="http://schemas.microsoft.com/office/drawing/2014/main" id="{313BCEAD-C738-4EF6-BC45-6FD04570D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50800</xdr:colOff>
      <xdr:row>65</xdr:row>
      <xdr:rowOff>177800</xdr:rowOff>
    </xdr:from>
    <xdr:to>
      <xdr:col>4</xdr:col>
      <xdr:colOff>381000</xdr:colOff>
      <xdr:row>74</xdr:row>
      <xdr:rowOff>19050</xdr:rowOff>
    </xdr:to>
    <xdr:graphicFrame macro="">
      <xdr:nvGraphicFramePr>
        <xdr:cNvPr id="7188" name="Diagram 1044">
          <a:extLst>
            <a:ext uri="{FF2B5EF4-FFF2-40B4-BE49-F238E27FC236}">
              <a16:creationId xmlns:a16="http://schemas.microsoft.com/office/drawing/2014/main" id="{54683C42-67C9-4CF7-BB00-C437ADC10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107950</xdr:colOff>
      <xdr:row>66</xdr:row>
      <xdr:rowOff>50800</xdr:rowOff>
    </xdr:from>
    <xdr:to>
      <xdr:col>10</xdr:col>
      <xdr:colOff>107950</xdr:colOff>
      <xdr:row>74</xdr:row>
      <xdr:rowOff>38100</xdr:rowOff>
    </xdr:to>
    <xdr:graphicFrame macro="">
      <xdr:nvGraphicFramePr>
        <xdr:cNvPr id="7189" name="Diagram 1045">
          <a:extLst>
            <a:ext uri="{FF2B5EF4-FFF2-40B4-BE49-F238E27FC236}">
              <a16:creationId xmlns:a16="http://schemas.microsoft.com/office/drawing/2014/main" id="{AD4C4E87-AFD9-4874-A407-5ABF7E2864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57150</xdr:colOff>
      <xdr:row>65</xdr:row>
      <xdr:rowOff>177800</xdr:rowOff>
    </xdr:from>
    <xdr:to>
      <xdr:col>15</xdr:col>
      <xdr:colOff>152400</xdr:colOff>
      <xdr:row>74</xdr:row>
      <xdr:rowOff>44450</xdr:rowOff>
    </xdr:to>
    <xdr:graphicFrame macro="">
      <xdr:nvGraphicFramePr>
        <xdr:cNvPr id="7190" name="Diagram 1046">
          <a:extLst>
            <a:ext uri="{FF2B5EF4-FFF2-40B4-BE49-F238E27FC236}">
              <a16:creationId xmlns:a16="http://schemas.microsoft.com/office/drawing/2014/main" id="{54FF227F-6545-4056-AC3B-8562FE9C5D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50800</xdr:colOff>
      <xdr:row>77</xdr:row>
      <xdr:rowOff>177800</xdr:rowOff>
    </xdr:from>
    <xdr:to>
      <xdr:col>4</xdr:col>
      <xdr:colOff>381000</xdr:colOff>
      <xdr:row>86</xdr:row>
      <xdr:rowOff>19050</xdr:rowOff>
    </xdr:to>
    <xdr:graphicFrame macro="">
      <xdr:nvGraphicFramePr>
        <xdr:cNvPr id="7191" name="Diagram 1047">
          <a:extLst>
            <a:ext uri="{FF2B5EF4-FFF2-40B4-BE49-F238E27FC236}">
              <a16:creationId xmlns:a16="http://schemas.microsoft.com/office/drawing/2014/main" id="{2EED8DEE-DB66-4227-9C0E-5561C831E6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107950</xdr:colOff>
      <xdr:row>78</xdr:row>
      <xdr:rowOff>50800</xdr:rowOff>
    </xdr:from>
    <xdr:to>
      <xdr:col>10</xdr:col>
      <xdr:colOff>107950</xdr:colOff>
      <xdr:row>86</xdr:row>
      <xdr:rowOff>38100</xdr:rowOff>
    </xdr:to>
    <xdr:graphicFrame macro="">
      <xdr:nvGraphicFramePr>
        <xdr:cNvPr id="7192" name="Diagram 1048">
          <a:extLst>
            <a:ext uri="{FF2B5EF4-FFF2-40B4-BE49-F238E27FC236}">
              <a16:creationId xmlns:a16="http://schemas.microsoft.com/office/drawing/2014/main" id="{A1B9071E-BF20-4F44-98D4-9DCA6CA834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57150</xdr:colOff>
      <xdr:row>77</xdr:row>
      <xdr:rowOff>177800</xdr:rowOff>
    </xdr:from>
    <xdr:to>
      <xdr:col>15</xdr:col>
      <xdr:colOff>152400</xdr:colOff>
      <xdr:row>86</xdr:row>
      <xdr:rowOff>44450</xdr:rowOff>
    </xdr:to>
    <xdr:graphicFrame macro="">
      <xdr:nvGraphicFramePr>
        <xdr:cNvPr id="7193" name="Diagram 1049">
          <a:extLst>
            <a:ext uri="{FF2B5EF4-FFF2-40B4-BE49-F238E27FC236}">
              <a16:creationId xmlns:a16="http://schemas.microsoft.com/office/drawing/2014/main" id="{A8AE1ED3-CC21-4F9B-8183-71A922C61A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50800</xdr:colOff>
      <xdr:row>89</xdr:row>
      <xdr:rowOff>177800</xdr:rowOff>
    </xdr:from>
    <xdr:to>
      <xdr:col>4</xdr:col>
      <xdr:colOff>381000</xdr:colOff>
      <xdr:row>98</xdr:row>
      <xdr:rowOff>19050</xdr:rowOff>
    </xdr:to>
    <xdr:graphicFrame macro="">
      <xdr:nvGraphicFramePr>
        <xdr:cNvPr id="7194" name="Diagram 1050">
          <a:extLst>
            <a:ext uri="{FF2B5EF4-FFF2-40B4-BE49-F238E27FC236}">
              <a16:creationId xmlns:a16="http://schemas.microsoft.com/office/drawing/2014/main" id="{66A8EB38-A31C-4E51-ADBB-EFE75625FA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107950</xdr:colOff>
      <xdr:row>90</xdr:row>
      <xdr:rowOff>50800</xdr:rowOff>
    </xdr:from>
    <xdr:to>
      <xdr:col>10</xdr:col>
      <xdr:colOff>107950</xdr:colOff>
      <xdr:row>98</xdr:row>
      <xdr:rowOff>38100</xdr:rowOff>
    </xdr:to>
    <xdr:graphicFrame macro="">
      <xdr:nvGraphicFramePr>
        <xdr:cNvPr id="7195" name="Diagram 1051">
          <a:extLst>
            <a:ext uri="{FF2B5EF4-FFF2-40B4-BE49-F238E27FC236}">
              <a16:creationId xmlns:a16="http://schemas.microsoft.com/office/drawing/2014/main" id="{FDB146AC-AD9D-4DF2-A34F-E89FACC812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57150</xdr:colOff>
      <xdr:row>89</xdr:row>
      <xdr:rowOff>177800</xdr:rowOff>
    </xdr:from>
    <xdr:to>
      <xdr:col>15</xdr:col>
      <xdr:colOff>152400</xdr:colOff>
      <xdr:row>98</xdr:row>
      <xdr:rowOff>44450</xdr:rowOff>
    </xdr:to>
    <xdr:graphicFrame macro="">
      <xdr:nvGraphicFramePr>
        <xdr:cNvPr id="7196" name="Diagram 1052">
          <a:extLst>
            <a:ext uri="{FF2B5EF4-FFF2-40B4-BE49-F238E27FC236}">
              <a16:creationId xmlns:a16="http://schemas.microsoft.com/office/drawing/2014/main" id="{EB38925D-710A-4B15-B605-7A430906E3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82550</xdr:colOff>
      <xdr:row>5</xdr:row>
      <xdr:rowOff>0</xdr:rowOff>
    </xdr:from>
    <xdr:to>
      <xdr:col>5</xdr:col>
      <xdr:colOff>0</xdr:colOff>
      <xdr:row>13</xdr:row>
      <xdr:rowOff>38100</xdr:rowOff>
    </xdr:to>
    <xdr:pic>
      <xdr:nvPicPr>
        <xdr:cNvPr id="7221" name="Picture 1077">
          <a:extLst>
            <a:ext uri="{FF2B5EF4-FFF2-40B4-BE49-F238E27FC236}">
              <a16:creationId xmlns:a16="http://schemas.microsoft.com/office/drawing/2014/main" id="{ECB7599F-679E-4438-839E-2D41DBA8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863600"/>
          <a:ext cx="161925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69850</xdr:colOff>
      <xdr:row>5</xdr:row>
      <xdr:rowOff>0</xdr:rowOff>
    </xdr:from>
    <xdr:to>
      <xdr:col>10</xdr:col>
      <xdr:colOff>88900</xdr:colOff>
      <xdr:row>13</xdr:row>
      <xdr:rowOff>38100</xdr:rowOff>
    </xdr:to>
    <xdr:pic>
      <xdr:nvPicPr>
        <xdr:cNvPr id="7222" name="Picture 1078">
          <a:extLst>
            <a:ext uri="{FF2B5EF4-FFF2-40B4-BE49-F238E27FC236}">
              <a16:creationId xmlns:a16="http://schemas.microsoft.com/office/drawing/2014/main" id="{801DECA7-95D7-4A7F-ACFE-E77A81AC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863600"/>
          <a:ext cx="161925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82550</xdr:colOff>
      <xdr:row>5</xdr:row>
      <xdr:rowOff>0</xdr:rowOff>
    </xdr:from>
    <xdr:to>
      <xdr:col>15</xdr:col>
      <xdr:colOff>101600</xdr:colOff>
      <xdr:row>13</xdr:row>
      <xdr:rowOff>38100</xdr:rowOff>
    </xdr:to>
    <xdr:pic>
      <xdr:nvPicPr>
        <xdr:cNvPr id="7223" name="Picture 1079">
          <a:extLst>
            <a:ext uri="{FF2B5EF4-FFF2-40B4-BE49-F238E27FC236}">
              <a16:creationId xmlns:a16="http://schemas.microsoft.com/office/drawing/2014/main" id="{ADFA2BDE-4A6F-4228-B575-CE797367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863600"/>
          <a:ext cx="161925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177800</xdr:rowOff>
    </xdr:from>
    <xdr:to>
      <xdr:col>5</xdr:col>
      <xdr:colOff>19050</xdr:colOff>
      <xdr:row>25</xdr:row>
      <xdr:rowOff>31750</xdr:rowOff>
    </xdr:to>
    <xdr:pic>
      <xdr:nvPicPr>
        <xdr:cNvPr id="7224" name="Picture 1080">
          <a:extLst>
            <a:ext uri="{FF2B5EF4-FFF2-40B4-BE49-F238E27FC236}">
              <a16:creationId xmlns:a16="http://schemas.microsoft.com/office/drawing/2014/main" id="{848444D8-5E70-4B75-AF93-0373DF5B0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2946400"/>
          <a:ext cx="1619250" cy="1568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82550</xdr:colOff>
      <xdr:row>17</xdr:row>
      <xdr:rowOff>0</xdr:rowOff>
    </xdr:from>
    <xdr:to>
      <xdr:col>10</xdr:col>
      <xdr:colOff>101600</xdr:colOff>
      <xdr:row>25</xdr:row>
      <xdr:rowOff>38100</xdr:rowOff>
    </xdr:to>
    <xdr:pic>
      <xdr:nvPicPr>
        <xdr:cNvPr id="7225" name="Picture 1081">
          <a:extLst>
            <a:ext uri="{FF2B5EF4-FFF2-40B4-BE49-F238E27FC236}">
              <a16:creationId xmlns:a16="http://schemas.microsoft.com/office/drawing/2014/main" id="{73144CA3-02CB-4EEB-A26D-FD444B33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4400" y="2959100"/>
          <a:ext cx="161925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82550</xdr:colOff>
      <xdr:row>17</xdr:row>
      <xdr:rowOff>0</xdr:rowOff>
    </xdr:from>
    <xdr:to>
      <xdr:col>15</xdr:col>
      <xdr:colOff>101600</xdr:colOff>
      <xdr:row>25</xdr:row>
      <xdr:rowOff>38100</xdr:rowOff>
    </xdr:to>
    <xdr:pic>
      <xdr:nvPicPr>
        <xdr:cNvPr id="7226" name="Picture 1082">
          <a:extLst>
            <a:ext uri="{FF2B5EF4-FFF2-40B4-BE49-F238E27FC236}">
              <a16:creationId xmlns:a16="http://schemas.microsoft.com/office/drawing/2014/main" id="{A0666487-FAA6-4D55-9FDD-262D4294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2959100"/>
          <a:ext cx="161925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82550</xdr:colOff>
      <xdr:row>29</xdr:row>
      <xdr:rowOff>0</xdr:rowOff>
    </xdr:from>
    <xdr:to>
      <xdr:col>5</xdr:col>
      <xdr:colOff>0</xdr:colOff>
      <xdr:row>37</xdr:row>
      <xdr:rowOff>38100</xdr:rowOff>
    </xdr:to>
    <xdr:pic>
      <xdr:nvPicPr>
        <xdr:cNvPr id="7227" name="Picture 1083">
          <a:extLst>
            <a:ext uri="{FF2B5EF4-FFF2-40B4-BE49-F238E27FC236}">
              <a16:creationId xmlns:a16="http://schemas.microsoft.com/office/drawing/2014/main" id="{79E1AC13-D2BD-4BAB-84BF-C0324B2C3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5054600"/>
          <a:ext cx="161925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82550</xdr:colOff>
      <xdr:row>29</xdr:row>
      <xdr:rowOff>0</xdr:rowOff>
    </xdr:from>
    <xdr:to>
      <xdr:col>10</xdr:col>
      <xdr:colOff>101600</xdr:colOff>
      <xdr:row>37</xdr:row>
      <xdr:rowOff>38100</xdr:rowOff>
    </xdr:to>
    <xdr:pic>
      <xdr:nvPicPr>
        <xdr:cNvPr id="7228" name="Picture 1084">
          <a:extLst>
            <a:ext uri="{FF2B5EF4-FFF2-40B4-BE49-F238E27FC236}">
              <a16:creationId xmlns:a16="http://schemas.microsoft.com/office/drawing/2014/main" id="{CF508977-1C76-4C69-8850-7B33EBCE3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4400" y="5054600"/>
          <a:ext cx="161925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82550</xdr:colOff>
      <xdr:row>29</xdr:row>
      <xdr:rowOff>0</xdr:rowOff>
    </xdr:from>
    <xdr:to>
      <xdr:col>15</xdr:col>
      <xdr:colOff>101600</xdr:colOff>
      <xdr:row>37</xdr:row>
      <xdr:rowOff>38100</xdr:rowOff>
    </xdr:to>
    <xdr:pic>
      <xdr:nvPicPr>
        <xdr:cNvPr id="7229" name="Picture 1085">
          <a:extLst>
            <a:ext uri="{FF2B5EF4-FFF2-40B4-BE49-F238E27FC236}">
              <a16:creationId xmlns:a16="http://schemas.microsoft.com/office/drawing/2014/main" id="{F989E6E1-AB84-4737-B2E1-CA09C8FCD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5054600"/>
          <a:ext cx="161925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40</xdr:row>
      <xdr:rowOff>177800</xdr:rowOff>
    </xdr:from>
    <xdr:to>
      <xdr:col>4</xdr:col>
      <xdr:colOff>361950</xdr:colOff>
      <xdr:row>49</xdr:row>
      <xdr:rowOff>31750</xdr:rowOff>
    </xdr:to>
    <xdr:pic>
      <xdr:nvPicPr>
        <xdr:cNvPr id="7230" name="Picture 1086">
          <a:extLst>
            <a:ext uri="{FF2B5EF4-FFF2-40B4-BE49-F238E27FC236}">
              <a16:creationId xmlns:a16="http://schemas.microsoft.com/office/drawing/2014/main" id="{7999BACE-7053-4370-9B67-D8886D3D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137400"/>
          <a:ext cx="1625600" cy="1568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82550</xdr:colOff>
      <xdr:row>41</xdr:row>
      <xdr:rowOff>0</xdr:rowOff>
    </xdr:from>
    <xdr:to>
      <xdr:col>10</xdr:col>
      <xdr:colOff>101600</xdr:colOff>
      <xdr:row>49</xdr:row>
      <xdr:rowOff>38100</xdr:rowOff>
    </xdr:to>
    <xdr:pic>
      <xdr:nvPicPr>
        <xdr:cNvPr id="7231" name="Picture 1087">
          <a:extLst>
            <a:ext uri="{FF2B5EF4-FFF2-40B4-BE49-F238E27FC236}">
              <a16:creationId xmlns:a16="http://schemas.microsoft.com/office/drawing/2014/main" id="{D3E52424-AB27-415E-8BD4-AAF126A5F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4400" y="7150100"/>
          <a:ext cx="161925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82550</xdr:colOff>
      <xdr:row>41</xdr:row>
      <xdr:rowOff>0</xdr:rowOff>
    </xdr:from>
    <xdr:to>
      <xdr:col>15</xdr:col>
      <xdr:colOff>101600</xdr:colOff>
      <xdr:row>49</xdr:row>
      <xdr:rowOff>38100</xdr:rowOff>
    </xdr:to>
    <xdr:pic>
      <xdr:nvPicPr>
        <xdr:cNvPr id="7232" name="Picture 1088">
          <a:extLst>
            <a:ext uri="{FF2B5EF4-FFF2-40B4-BE49-F238E27FC236}">
              <a16:creationId xmlns:a16="http://schemas.microsoft.com/office/drawing/2014/main" id="{41FC99C5-DEBB-4357-84D1-9649347E0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7150100"/>
          <a:ext cx="161925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AI230"/>
  <sheetViews>
    <sheetView topLeftCell="A25" workbookViewId="0">
      <selection activeCell="L1" sqref="L1:IV65536"/>
    </sheetView>
  </sheetViews>
  <sheetFormatPr defaultColWidth="0" defaultRowHeight="12.5" x14ac:dyDescent="0.25"/>
  <cols>
    <col min="1" max="11" width="6.54296875" customWidth="1"/>
    <col min="12" max="16384" width="6.54296875" hidden="1"/>
  </cols>
  <sheetData>
    <row r="1" spans="1:35" x14ac:dyDescent="0.25">
      <c r="Q1" s="19"/>
      <c r="R1" s="20"/>
      <c r="S1" s="20"/>
      <c r="T1" s="21"/>
    </row>
    <row r="2" spans="1:35" ht="13" x14ac:dyDescent="0.3">
      <c r="A2" s="27" t="str">
        <f>'Ark2'!AC1</f>
        <v>A</v>
      </c>
      <c r="B2" s="10">
        <v>1</v>
      </c>
      <c r="C2" s="11"/>
      <c r="D2" s="11"/>
      <c r="E2" s="11"/>
      <c r="F2" s="11"/>
      <c r="G2" s="11" t="s">
        <v>0</v>
      </c>
      <c r="H2" s="11" t="s">
        <v>1</v>
      </c>
      <c r="N2" s="5"/>
      <c r="Q2" s="3">
        <f t="shared" ref="Q2:Q25" ca="1" si="0">RANK(R2,$R$2:$R$25,0)</f>
        <v>15</v>
      </c>
      <c r="R2" s="3">
        <f t="shared" ref="R2:R25" ca="1" si="1">RAND()</f>
        <v>0.32784477311637217</v>
      </c>
      <c r="S2" s="3">
        <v>12</v>
      </c>
      <c r="T2" s="3">
        <v>0</v>
      </c>
      <c r="V2" s="22"/>
      <c r="W2" s="22"/>
      <c r="X2" s="22"/>
      <c r="Y2" s="22"/>
      <c r="AA2" s="22"/>
      <c r="AB2" s="22"/>
      <c r="AC2" s="22"/>
      <c r="AD2" s="22"/>
      <c r="AF2" s="22"/>
      <c r="AG2" s="22"/>
      <c r="AH2" s="22"/>
      <c r="AI2" s="22"/>
    </row>
    <row r="3" spans="1:35" x14ac:dyDescent="0.25">
      <c r="A3" s="28"/>
      <c r="B3" s="12" t="s">
        <v>2</v>
      </c>
      <c r="C3" s="17">
        <v>1</v>
      </c>
      <c r="D3" s="1"/>
      <c r="E3" s="1"/>
      <c r="F3" s="1"/>
      <c r="G3" s="1">
        <v>0</v>
      </c>
      <c r="H3" s="1">
        <v>0</v>
      </c>
      <c r="Q3" s="3">
        <f t="shared" ca="1" si="0"/>
        <v>3</v>
      </c>
      <c r="R3" s="3">
        <f t="shared" ca="1" si="1"/>
        <v>0.83228108380476518</v>
      </c>
      <c r="S3" s="3">
        <v>12</v>
      </c>
      <c r="T3" s="3">
        <v>30</v>
      </c>
      <c r="V3" s="3">
        <f t="shared" ref="V3:V50" ca="1" si="2">RANK(W3,$W$3:$W$50,0)</f>
        <v>40</v>
      </c>
      <c r="W3" s="3">
        <f t="shared" ref="W3:W50" ca="1" si="3">RAND()</f>
        <v>0.28892519745455381</v>
      </c>
      <c r="X3" s="3">
        <v>12</v>
      </c>
      <c r="Y3" s="3">
        <v>0</v>
      </c>
      <c r="AA3" s="3">
        <f t="shared" ref="AA3:AA34" ca="1" si="4">RANK(AB3,$AB$3:$AB$146,0)</f>
        <v>24</v>
      </c>
      <c r="AB3" s="3">
        <f t="shared" ref="AB3:AB34" ca="1" si="5">RAND()</f>
        <v>0.81911607348203053</v>
      </c>
      <c r="AC3" s="3">
        <v>12</v>
      </c>
      <c r="AD3" s="1">
        <v>0</v>
      </c>
      <c r="AF3" s="3">
        <f t="shared" ref="AF3:AF27" ca="1" si="6">RANK(AG3,$AG$3:$AG$27,0)</f>
        <v>5</v>
      </c>
      <c r="AG3" s="3">
        <f t="shared" ref="AG3:AG27" ca="1" si="7">RAND()</f>
        <v>0.68904520731732422</v>
      </c>
      <c r="AH3" s="3">
        <f t="shared" ref="AH3:AH27" ca="1" si="8">ROUND((RAND()*(12-1)+1),0)</f>
        <v>11</v>
      </c>
      <c r="AI3" s="3">
        <f t="shared" ref="AI3:AI27" ca="1" si="9">ROUND((RAND()*(59-0)+0),0)</f>
        <v>9</v>
      </c>
    </row>
    <row r="4" spans="1:35" x14ac:dyDescent="0.25">
      <c r="B4" s="13"/>
      <c r="C4" s="2"/>
      <c r="D4" s="3"/>
      <c r="E4" s="3"/>
      <c r="F4" s="3">
        <f ca="1">F5+8</f>
        <v>338</v>
      </c>
      <c r="G4" s="1">
        <f ca="1">0.25*COS(F4/180*PI())</f>
        <v>0.23179596364169683</v>
      </c>
      <c r="H4" s="1">
        <f ca="1">0.25*SIN(F4/180*PI())</f>
        <v>-9.3651648353978087E-2</v>
      </c>
      <c r="Q4" s="3">
        <f t="shared" ca="1" si="0"/>
        <v>8</v>
      </c>
      <c r="R4" s="3">
        <f t="shared" ca="1" si="1"/>
        <v>0.66462596520096229</v>
      </c>
      <c r="S4" s="3">
        <v>1</v>
      </c>
      <c r="T4" s="3">
        <v>0</v>
      </c>
      <c r="V4" s="3">
        <f t="shared" ca="1" si="2"/>
        <v>35</v>
      </c>
      <c r="W4" s="3">
        <f t="shared" ca="1" si="3"/>
        <v>0.35032827783978904</v>
      </c>
      <c r="X4" s="3">
        <v>12</v>
      </c>
      <c r="Y4" s="3">
        <v>15</v>
      </c>
      <c r="AA4" s="3">
        <f t="shared" ca="1" si="4"/>
        <v>21</v>
      </c>
      <c r="AB4" s="3">
        <f t="shared" ca="1" si="5"/>
        <v>0.84007554697187803</v>
      </c>
      <c r="AC4" s="3">
        <v>12</v>
      </c>
      <c r="AD4" s="1">
        <v>5</v>
      </c>
      <c r="AF4" s="3">
        <f t="shared" ca="1" si="6"/>
        <v>4</v>
      </c>
      <c r="AG4" s="3">
        <f t="shared" ca="1" si="7"/>
        <v>0.81859502047637089</v>
      </c>
      <c r="AH4" s="3">
        <f t="shared" ca="1" si="8"/>
        <v>8</v>
      </c>
      <c r="AI4" s="3">
        <f t="shared" ca="1" si="9"/>
        <v>11</v>
      </c>
    </row>
    <row r="5" spans="1:35" x14ac:dyDescent="0.25">
      <c r="B5" s="13"/>
      <c r="C5" s="2"/>
      <c r="D5" s="3"/>
      <c r="E5" s="3"/>
      <c r="F5" s="3">
        <f ca="1">IF(E8&lt;90,90-E8,360-(E8-90))</f>
        <v>330</v>
      </c>
      <c r="G5" s="1">
        <f ca="1">0.9*COS(F5/180*PI())</f>
        <v>0.77942286340599454</v>
      </c>
      <c r="H5" s="1">
        <f ca="1">0.9*SIN(F5/180*PI())</f>
        <v>-0.4500000000000004</v>
      </c>
      <c r="Q5" s="3">
        <f t="shared" ca="1" si="0"/>
        <v>16</v>
      </c>
      <c r="R5" s="3">
        <f t="shared" ca="1" si="1"/>
        <v>0.28815419060037173</v>
      </c>
      <c r="S5" s="3">
        <v>1</v>
      </c>
      <c r="T5" s="3">
        <v>30</v>
      </c>
      <c r="V5" s="3">
        <f t="shared" ca="1" si="2"/>
        <v>46</v>
      </c>
      <c r="W5" s="3">
        <f t="shared" ca="1" si="3"/>
        <v>8.0798178673958554E-2</v>
      </c>
      <c r="X5" s="3">
        <v>12</v>
      </c>
      <c r="Y5" s="3">
        <v>30</v>
      </c>
      <c r="AA5" s="3">
        <f t="shared" ca="1" si="4"/>
        <v>76</v>
      </c>
      <c r="AB5" s="3">
        <f t="shared" ca="1" si="5"/>
        <v>0.45341509519230272</v>
      </c>
      <c r="AC5" s="3">
        <v>12</v>
      </c>
      <c r="AD5" s="1">
        <v>10</v>
      </c>
      <c r="AF5" s="3">
        <f t="shared" ca="1" si="6"/>
        <v>17</v>
      </c>
      <c r="AG5" s="3">
        <f t="shared" ca="1" si="7"/>
        <v>0.22962083821821422</v>
      </c>
      <c r="AH5" s="3">
        <f t="shared" ca="1" si="8"/>
        <v>10</v>
      </c>
      <c r="AI5" s="3">
        <f t="shared" ca="1" si="9"/>
        <v>52</v>
      </c>
    </row>
    <row r="6" spans="1:35" x14ac:dyDescent="0.25">
      <c r="B6" s="13"/>
      <c r="C6" s="2"/>
      <c r="D6" s="3"/>
      <c r="E6" s="3"/>
      <c r="F6" s="3">
        <f ca="1">F5-8</f>
        <v>322</v>
      </c>
      <c r="G6" s="1">
        <f ca="1">0.25*COS(F6/180*PI())</f>
        <v>0.1970026884016805</v>
      </c>
      <c r="H6" s="1">
        <f ca="1">0.25*SIN(F6/180*PI())</f>
        <v>-0.15391536883141455</v>
      </c>
      <c r="Q6" s="3">
        <f t="shared" ca="1" si="0"/>
        <v>12</v>
      </c>
      <c r="R6" s="3">
        <f t="shared" ca="1" si="1"/>
        <v>0.55619804019877561</v>
      </c>
      <c r="S6" s="3">
        <v>2</v>
      </c>
      <c r="T6" s="3">
        <v>0</v>
      </c>
      <c r="V6" s="3">
        <f t="shared" ca="1" si="2"/>
        <v>27</v>
      </c>
      <c r="W6" s="3">
        <f t="shared" ca="1" si="3"/>
        <v>0.49238946598641842</v>
      </c>
      <c r="X6" s="3">
        <v>12</v>
      </c>
      <c r="Y6" s="3">
        <v>45</v>
      </c>
      <c r="AA6" s="3">
        <f t="shared" ca="1" si="4"/>
        <v>132</v>
      </c>
      <c r="AB6" s="3">
        <f t="shared" ca="1" si="5"/>
        <v>7.4761143998001822E-2</v>
      </c>
      <c r="AC6" s="3">
        <v>12</v>
      </c>
      <c r="AD6" s="1">
        <v>15</v>
      </c>
      <c r="AF6" s="3">
        <f t="shared" ca="1" si="6"/>
        <v>25</v>
      </c>
      <c r="AG6" s="3">
        <f t="shared" ca="1" si="7"/>
        <v>0.10590156764823477</v>
      </c>
      <c r="AH6" s="3">
        <f t="shared" ca="1" si="8"/>
        <v>7</v>
      </c>
      <c r="AI6" s="3">
        <f t="shared" ca="1" si="9"/>
        <v>11</v>
      </c>
    </row>
    <row r="7" spans="1:35" x14ac:dyDescent="0.25">
      <c r="B7" s="13"/>
      <c r="D7" s="3"/>
      <c r="E7" s="3"/>
      <c r="F7" s="3"/>
      <c r="G7" s="1">
        <v>0</v>
      </c>
      <c r="H7" s="1">
        <v>0</v>
      </c>
      <c r="Q7" s="3">
        <f t="shared" ca="1" si="0"/>
        <v>21</v>
      </c>
      <c r="R7" s="3">
        <f t="shared" ca="1" si="1"/>
        <v>0.16893944041709885</v>
      </c>
      <c r="S7" s="3">
        <v>2</v>
      </c>
      <c r="T7" s="3">
        <v>30</v>
      </c>
      <c r="V7" s="3">
        <f t="shared" ca="1" si="2"/>
        <v>3</v>
      </c>
      <c r="W7" s="3">
        <f t="shared" ca="1" si="3"/>
        <v>0.89291279407505464</v>
      </c>
      <c r="X7" s="3">
        <v>1</v>
      </c>
      <c r="Y7" s="3">
        <v>0</v>
      </c>
      <c r="AA7" s="3">
        <f t="shared" ca="1" si="4"/>
        <v>71</v>
      </c>
      <c r="AB7" s="3">
        <f t="shared" ca="1" si="5"/>
        <v>0.49041945991446412</v>
      </c>
      <c r="AC7" s="3">
        <v>12</v>
      </c>
      <c r="AD7" s="1">
        <v>20</v>
      </c>
      <c r="AF7" s="3">
        <f t="shared" ca="1" si="6"/>
        <v>15</v>
      </c>
      <c r="AG7" s="3">
        <f t="shared" ca="1" si="7"/>
        <v>0.2329490492489309</v>
      </c>
      <c r="AH7" s="3">
        <f t="shared" ca="1" si="8"/>
        <v>5</v>
      </c>
      <c r="AI7" s="3">
        <f t="shared" ca="1" si="9"/>
        <v>21</v>
      </c>
    </row>
    <row r="8" spans="1:35" x14ac:dyDescent="0.25">
      <c r="B8" s="13"/>
      <c r="C8" s="3">
        <f ca="1">IF($A$2="A",VLOOKUP(C3,$Q$1:$T$25,3,FALSE),IF($A$2="B",VLOOKUP(C3,$V$2:$Y$50,3,FALSE),IF($A$2="C",VLOOKUP(C3,$AA$2:$AD$146,3,FALSE),VLOOKUP(C3,$AF$2:$AI$27,3,FALSE))))</f>
        <v>4</v>
      </c>
      <c r="D8" s="3">
        <f ca="1">C8+C13/60</f>
        <v>4</v>
      </c>
      <c r="E8" s="3">
        <f ca="1">IF(D8*30&lt;360,D8*30,D8*30-360)</f>
        <v>120</v>
      </c>
      <c r="F8" s="3">
        <f ca="1">AVERAGE(F5,F4)</f>
        <v>334</v>
      </c>
      <c r="G8" s="1">
        <f ca="1">0.25*COS(F8/180*PI())</f>
        <v>0.2246985115747917</v>
      </c>
      <c r="H8" s="1">
        <f ca="1">0.25*SIN(F8/180*PI())</f>
        <v>-0.10959278669726945</v>
      </c>
      <c r="Q8" s="3">
        <f t="shared" ca="1" si="0"/>
        <v>13</v>
      </c>
      <c r="R8" s="3">
        <f t="shared" ca="1" si="1"/>
        <v>0.50447554671456196</v>
      </c>
      <c r="S8" s="3">
        <v>3</v>
      </c>
      <c r="T8" s="3">
        <v>0</v>
      </c>
      <c r="V8" s="3">
        <f t="shared" ca="1" si="2"/>
        <v>16</v>
      </c>
      <c r="W8" s="3">
        <f t="shared" ca="1" si="3"/>
        <v>0.5870575428800533</v>
      </c>
      <c r="X8" s="3">
        <v>1</v>
      </c>
      <c r="Y8" s="3">
        <v>15</v>
      </c>
      <c r="AA8" s="3">
        <f t="shared" ca="1" si="4"/>
        <v>62</v>
      </c>
      <c r="AB8" s="3">
        <f t="shared" ca="1" si="5"/>
        <v>0.53388071956862737</v>
      </c>
      <c r="AC8" s="3">
        <v>12</v>
      </c>
      <c r="AD8" s="1">
        <v>25</v>
      </c>
      <c r="AF8" s="3">
        <f t="shared" ca="1" si="6"/>
        <v>10</v>
      </c>
      <c r="AG8" s="3">
        <f t="shared" ca="1" si="7"/>
        <v>0.49435816131376931</v>
      </c>
      <c r="AH8" s="3">
        <f t="shared" ca="1" si="8"/>
        <v>11</v>
      </c>
      <c r="AI8" s="3">
        <f t="shared" ca="1" si="9"/>
        <v>3</v>
      </c>
    </row>
    <row r="9" spans="1:35" x14ac:dyDescent="0.25">
      <c r="B9" s="13"/>
      <c r="C9" s="3"/>
      <c r="D9" s="3"/>
      <c r="E9" s="3"/>
      <c r="F9" s="3">
        <f ca="1">F5</f>
        <v>330</v>
      </c>
      <c r="G9" s="1">
        <f ca="1">G5</f>
        <v>0.77942286340599454</v>
      </c>
      <c r="H9" s="1">
        <f ca="1">H5</f>
        <v>-0.4500000000000004</v>
      </c>
      <c r="Q9" s="3">
        <f t="shared" ca="1" si="0"/>
        <v>23</v>
      </c>
      <c r="R9" s="3">
        <f t="shared" ca="1" si="1"/>
        <v>3.8415646967312478E-2</v>
      </c>
      <c r="S9" s="3">
        <v>3</v>
      </c>
      <c r="T9" s="3">
        <v>30</v>
      </c>
      <c r="V9" s="3">
        <f t="shared" ca="1" si="2"/>
        <v>44</v>
      </c>
      <c r="W9" s="3">
        <f t="shared" ca="1" si="3"/>
        <v>0.12775150628988818</v>
      </c>
      <c r="X9" s="3">
        <v>1</v>
      </c>
      <c r="Y9" s="3">
        <v>30</v>
      </c>
      <c r="AA9" s="3">
        <f t="shared" ca="1" si="4"/>
        <v>79</v>
      </c>
      <c r="AB9" s="3">
        <f t="shared" ca="1" si="5"/>
        <v>0.43401404845057368</v>
      </c>
      <c r="AC9" s="3">
        <v>12</v>
      </c>
      <c r="AD9" s="1">
        <v>30</v>
      </c>
      <c r="AF9" s="3">
        <f t="shared" ca="1" si="6"/>
        <v>13</v>
      </c>
      <c r="AG9" s="3">
        <f t="shared" ca="1" si="7"/>
        <v>0.29824601978455989</v>
      </c>
      <c r="AH9" s="3">
        <f t="shared" ca="1" si="8"/>
        <v>8</v>
      </c>
      <c r="AI9" s="3">
        <f t="shared" ca="1" si="9"/>
        <v>48</v>
      </c>
    </row>
    <row r="10" spans="1:35" x14ac:dyDescent="0.25">
      <c r="B10" s="13"/>
      <c r="C10" s="3"/>
      <c r="D10" s="3"/>
      <c r="E10" s="3"/>
      <c r="F10" s="3">
        <f ca="1">AVERAGE(F5,F6)</f>
        <v>326</v>
      </c>
      <c r="G10" s="1">
        <f ca="1">0.25*COS(F10/180*PI())</f>
        <v>0.20725939313876035</v>
      </c>
      <c r="H10" s="1">
        <f ca="1">0.25*SIN(F10/180*PI())</f>
        <v>-0.13979822586768684</v>
      </c>
      <c r="Q10" s="3">
        <f t="shared" ca="1" si="0"/>
        <v>1</v>
      </c>
      <c r="R10" s="3">
        <f t="shared" ca="1" si="1"/>
        <v>0.90904007964358657</v>
      </c>
      <c r="S10" s="3">
        <v>4</v>
      </c>
      <c r="T10" s="3">
        <v>0</v>
      </c>
      <c r="V10" s="3">
        <f t="shared" ca="1" si="2"/>
        <v>6</v>
      </c>
      <c r="W10" s="3">
        <f t="shared" ca="1" si="3"/>
        <v>0.85518373628298938</v>
      </c>
      <c r="X10" s="3">
        <v>1</v>
      </c>
      <c r="Y10" s="3">
        <v>45</v>
      </c>
      <c r="AA10" s="3">
        <f t="shared" ca="1" si="4"/>
        <v>23</v>
      </c>
      <c r="AB10" s="3">
        <f t="shared" ca="1" si="5"/>
        <v>0.82052890097678755</v>
      </c>
      <c r="AC10" s="3">
        <v>12</v>
      </c>
      <c r="AD10" s="1">
        <v>35</v>
      </c>
      <c r="AF10" s="3">
        <f t="shared" ca="1" si="6"/>
        <v>18</v>
      </c>
      <c r="AG10" s="3">
        <f t="shared" ca="1" si="7"/>
        <v>0.1708079701066435</v>
      </c>
      <c r="AH10" s="3">
        <f t="shared" ca="1" si="8"/>
        <v>8</v>
      </c>
      <c r="AI10" s="3">
        <f t="shared" ca="1" si="9"/>
        <v>45</v>
      </c>
    </row>
    <row r="11" spans="1:35" x14ac:dyDescent="0.25">
      <c r="B11" s="11"/>
      <c r="C11" s="3"/>
      <c r="D11" s="3"/>
      <c r="E11" s="3"/>
      <c r="F11" s="3"/>
      <c r="G11" s="1">
        <v>0</v>
      </c>
      <c r="H11" s="1">
        <v>0</v>
      </c>
      <c r="Q11" s="3">
        <f t="shared" ca="1" si="0"/>
        <v>5</v>
      </c>
      <c r="R11" s="3">
        <f t="shared" ca="1" si="1"/>
        <v>0.76042953957461701</v>
      </c>
      <c r="S11" s="3">
        <v>4</v>
      </c>
      <c r="T11" s="3">
        <v>30</v>
      </c>
      <c r="V11" s="3">
        <f t="shared" ca="1" si="2"/>
        <v>17</v>
      </c>
      <c r="W11" s="3">
        <f t="shared" ca="1" si="3"/>
        <v>0.58517249666807669</v>
      </c>
      <c r="X11" s="3">
        <f t="shared" ref="X11:X50" si="10">X7+1</f>
        <v>2</v>
      </c>
      <c r="Y11" s="3">
        <v>0</v>
      </c>
      <c r="AA11" s="3">
        <f t="shared" ca="1" si="4"/>
        <v>13</v>
      </c>
      <c r="AB11" s="3">
        <f t="shared" ca="1" si="5"/>
        <v>0.87272828458431462</v>
      </c>
      <c r="AC11" s="3">
        <v>12</v>
      </c>
      <c r="AD11" s="1">
        <v>40</v>
      </c>
      <c r="AF11" s="3">
        <f t="shared" ca="1" si="6"/>
        <v>19</v>
      </c>
      <c r="AG11" s="3">
        <f t="shared" ca="1" si="7"/>
        <v>0.16235444353090311</v>
      </c>
      <c r="AH11" s="3">
        <f t="shared" ca="1" si="8"/>
        <v>10</v>
      </c>
      <c r="AI11" s="3">
        <f t="shared" ca="1" si="9"/>
        <v>6</v>
      </c>
    </row>
    <row r="12" spans="1:35" x14ac:dyDescent="0.25">
      <c r="B12" s="14" t="s">
        <v>3</v>
      </c>
      <c r="C12" s="3"/>
      <c r="D12" s="3"/>
      <c r="E12" s="3"/>
      <c r="F12" s="3">
        <f ca="1">F13+2</f>
        <v>92</v>
      </c>
      <c r="G12" s="1">
        <f ca="1">0.5*COS(F12/180*PI())</f>
        <v>-1.7449748351250367E-2</v>
      </c>
      <c r="H12" s="1">
        <f ca="1">0.5*SIN(F12/180*PI())</f>
        <v>0.49969541350954788</v>
      </c>
      <c r="Q12" s="3">
        <f t="shared" ca="1" si="0"/>
        <v>24</v>
      </c>
      <c r="R12" s="3">
        <f t="shared" ca="1" si="1"/>
        <v>7.0022949712611471E-4</v>
      </c>
      <c r="S12" s="3">
        <v>5</v>
      </c>
      <c r="T12" s="3">
        <v>0</v>
      </c>
      <c r="V12" s="3">
        <f t="shared" ca="1" si="2"/>
        <v>32</v>
      </c>
      <c r="W12" s="3">
        <f t="shared" ca="1" si="3"/>
        <v>0.42212484443353204</v>
      </c>
      <c r="X12" s="3">
        <f t="shared" si="10"/>
        <v>2</v>
      </c>
      <c r="Y12" s="3">
        <v>15</v>
      </c>
      <c r="AA12" s="3">
        <f t="shared" ca="1" si="4"/>
        <v>25</v>
      </c>
      <c r="AB12" s="3">
        <f t="shared" ca="1" si="5"/>
        <v>0.81680581469974001</v>
      </c>
      <c r="AC12" s="3">
        <v>12</v>
      </c>
      <c r="AD12" s="1">
        <v>45</v>
      </c>
      <c r="AF12" s="3">
        <f t="shared" ca="1" si="6"/>
        <v>14</v>
      </c>
      <c r="AG12" s="3">
        <f t="shared" ca="1" si="7"/>
        <v>0.2681966773603871</v>
      </c>
      <c r="AH12" s="3">
        <f t="shared" ca="1" si="8"/>
        <v>4</v>
      </c>
      <c r="AI12" s="3">
        <f t="shared" ca="1" si="9"/>
        <v>11</v>
      </c>
    </row>
    <row r="13" spans="1:35" x14ac:dyDescent="0.25">
      <c r="B13" s="15"/>
      <c r="C13" s="3">
        <f ca="1">IF($A$2="A",VLOOKUP(C3,$Q$1:$T$25,4,FALSE),IF($A$2="B",VLOOKUP(C3,$V$2:$Y$50,4,FALSE),IF($A$2="C",VLOOKUP(C3,$AA$2:$AD$146,4,FALSE),VLOOKUP(C3,$AF$2:$AI$27,4,FALSE))))</f>
        <v>0</v>
      </c>
      <c r="D13" s="3">
        <f ca="1">C13</f>
        <v>0</v>
      </c>
      <c r="E13" s="3">
        <f ca="1">D13*6</f>
        <v>0</v>
      </c>
      <c r="F13" s="3">
        <f ca="1">IF(E13&lt;90,90-E13,360-(E13-90))</f>
        <v>90</v>
      </c>
      <c r="G13" s="1">
        <f ca="1">COS(F13/180*PI())*1.45</f>
        <v>8.8823262980874951E-17</v>
      </c>
      <c r="H13" s="1">
        <f ca="1">SIN(F13/180*PI())*1.45</f>
        <v>1.45</v>
      </c>
      <c r="Q13" s="3">
        <f t="shared" ca="1" si="0"/>
        <v>20</v>
      </c>
      <c r="R13" s="3">
        <f t="shared" ca="1" si="1"/>
        <v>0.19610487155877743</v>
      </c>
      <c r="S13" s="3">
        <v>5</v>
      </c>
      <c r="T13" s="3">
        <v>30</v>
      </c>
      <c r="V13" s="3">
        <f t="shared" ca="1" si="2"/>
        <v>1</v>
      </c>
      <c r="W13" s="3">
        <f t="shared" ca="1" si="3"/>
        <v>0.98187651017475619</v>
      </c>
      <c r="X13" s="3">
        <f t="shared" si="10"/>
        <v>2</v>
      </c>
      <c r="Y13" s="3">
        <v>30</v>
      </c>
      <c r="AA13" s="3">
        <f t="shared" ca="1" si="4"/>
        <v>113</v>
      </c>
      <c r="AB13" s="3">
        <f t="shared" ca="1" si="5"/>
        <v>0.20925706224772567</v>
      </c>
      <c r="AC13" s="3">
        <v>12</v>
      </c>
      <c r="AD13" s="1">
        <v>50</v>
      </c>
      <c r="AF13" s="3">
        <f t="shared" ca="1" si="6"/>
        <v>6</v>
      </c>
      <c r="AG13" s="3">
        <f t="shared" ca="1" si="7"/>
        <v>0.67548947956732364</v>
      </c>
      <c r="AH13" s="3">
        <f t="shared" ca="1" si="8"/>
        <v>5</v>
      </c>
      <c r="AI13" s="3">
        <f t="shared" ca="1" si="9"/>
        <v>2</v>
      </c>
    </row>
    <row r="14" spans="1:35" x14ac:dyDescent="0.25">
      <c r="B14" s="15"/>
      <c r="C14" s="3"/>
      <c r="D14" s="3"/>
      <c r="E14" s="3"/>
      <c r="F14" s="3">
        <f ca="1">F13+1</f>
        <v>91</v>
      </c>
      <c r="G14" s="1">
        <f ca="1">0.5*COS(F14/180*PI())</f>
        <v>-8.7262032186417385E-3</v>
      </c>
      <c r="H14" s="1">
        <f ca="1">0.5*SIN(F14/180*PI())</f>
        <v>0.49992384757819563</v>
      </c>
      <c r="Q14" s="3">
        <f t="shared" ca="1" si="0"/>
        <v>19</v>
      </c>
      <c r="R14" s="3">
        <f t="shared" ca="1" si="1"/>
        <v>0.20295117340468405</v>
      </c>
      <c r="S14" s="3">
        <v>6</v>
      </c>
      <c r="T14" s="3">
        <v>0</v>
      </c>
      <c r="V14" s="3">
        <f t="shared" ca="1" si="2"/>
        <v>7</v>
      </c>
      <c r="W14" s="3">
        <f t="shared" ca="1" si="3"/>
        <v>0.83418327905787171</v>
      </c>
      <c r="X14" s="3">
        <f t="shared" si="10"/>
        <v>2</v>
      </c>
      <c r="Y14" s="3">
        <v>45</v>
      </c>
      <c r="AA14" s="3">
        <f t="shared" ca="1" si="4"/>
        <v>63</v>
      </c>
      <c r="AB14" s="3">
        <f t="shared" ca="1" si="5"/>
        <v>0.53183418855916398</v>
      </c>
      <c r="AC14" s="3">
        <v>12</v>
      </c>
      <c r="AD14" s="1">
        <v>55</v>
      </c>
      <c r="AF14" s="3">
        <f t="shared" ca="1" si="6"/>
        <v>1</v>
      </c>
      <c r="AG14" s="3">
        <f t="shared" ca="1" si="7"/>
        <v>0.98492581639589083</v>
      </c>
      <c r="AH14" s="3">
        <f t="shared" ca="1" si="8"/>
        <v>5</v>
      </c>
      <c r="AI14" s="3">
        <f t="shared" ca="1" si="9"/>
        <v>47</v>
      </c>
    </row>
    <row r="15" spans="1:35" x14ac:dyDescent="0.25">
      <c r="B15" s="15"/>
      <c r="C15" s="3"/>
      <c r="D15" s="3"/>
      <c r="E15" s="3"/>
      <c r="F15" s="3"/>
      <c r="G15" s="1">
        <v>0</v>
      </c>
      <c r="H15" s="1">
        <v>0</v>
      </c>
      <c r="Q15" s="3">
        <f t="shared" ca="1" si="0"/>
        <v>7</v>
      </c>
      <c r="R15" s="3">
        <f t="shared" ca="1" si="1"/>
        <v>0.68790562391711452</v>
      </c>
      <c r="S15" s="3">
        <v>6</v>
      </c>
      <c r="T15" s="3">
        <v>30</v>
      </c>
      <c r="V15" s="3">
        <f t="shared" ca="1" si="2"/>
        <v>21</v>
      </c>
      <c r="W15" s="3">
        <f t="shared" ca="1" si="3"/>
        <v>0.5282969780491964</v>
      </c>
      <c r="X15" s="3">
        <f t="shared" si="10"/>
        <v>3</v>
      </c>
      <c r="Y15" s="3">
        <v>0</v>
      </c>
      <c r="AA15" s="3">
        <f t="shared" ca="1" si="4"/>
        <v>36</v>
      </c>
      <c r="AB15" s="3">
        <f t="shared" ca="1" si="5"/>
        <v>0.75155309597636466</v>
      </c>
      <c r="AC15" s="3">
        <v>1</v>
      </c>
      <c r="AD15" s="1">
        <f t="shared" ref="AD15:AD46" si="11">AD3</f>
        <v>0</v>
      </c>
      <c r="AF15" s="3">
        <f t="shared" ca="1" si="6"/>
        <v>12</v>
      </c>
      <c r="AG15" s="3">
        <f t="shared" ca="1" si="7"/>
        <v>0.42836479359887381</v>
      </c>
      <c r="AH15" s="3">
        <f t="shared" ca="1" si="8"/>
        <v>4</v>
      </c>
      <c r="AI15" s="3">
        <f t="shared" ca="1" si="9"/>
        <v>35</v>
      </c>
    </row>
    <row r="16" spans="1:35" x14ac:dyDescent="0.25">
      <c r="B16" s="15"/>
      <c r="C16" s="3"/>
      <c r="D16" s="3"/>
      <c r="E16" s="3"/>
      <c r="F16" s="3">
        <f ca="1">F13-2</f>
        <v>88</v>
      </c>
      <c r="G16" s="1">
        <f ca="1">0.5*COS(F16/180*PI())</f>
        <v>1.744974835125054E-2</v>
      </c>
      <c r="H16" s="1">
        <f ca="1">0.5*SIN(F16/180*PI())</f>
        <v>0.49969541350954788</v>
      </c>
      <c r="Q16" s="3">
        <f t="shared" ca="1" si="0"/>
        <v>14</v>
      </c>
      <c r="R16" s="3">
        <f t="shared" ca="1" si="1"/>
        <v>0.45239250465076453</v>
      </c>
      <c r="S16" s="3">
        <v>7</v>
      </c>
      <c r="T16" s="3">
        <v>0</v>
      </c>
      <c r="V16" s="3">
        <f t="shared" ca="1" si="2"/>
        <v>41</v>
      </c>
      <c r="W16" s="3">
        <f t="shared" ca="1" si="3"/>
        <v>0.25684234953467744</v>
      </c>
      <c r="X16" s="3">
        <f t="shared" si="10"/>
        <v>3</v>
      </c>
      <c r="Y16" s="3">
        <v>15</v>
      </c>
      <c r="AA16" s="3">
        <f t="shared" ca="1" si="4"/>
        <v>118</v>
      </c>
      <c r="AB16" s="3">
        <f t="shared" ca="1" si="5"/>
        <v>0.17503372930958871</v>
      </c>
      <c r="AC16" s="3">
        <v>1</v>
      </c>
      <c r="AD16" s="1">
        <f t="shared" si="11"/>
        <v>5</v>
      </c>
      <c r="AF16" s="3">
        <f t="shared" ca="1" si="6"/>
        <v>2</v>
      </c>
      <c r="AG16" s="3">
        <f t="shared" ca="1" si="7"/>
        <v>0.9445364730857605</v>
      </c>
      <c r="AH16" s="3">
        <f t="shared" ca="1" si="8"/>
        <v>11</v>
      </c>
      <c r="AI16" s="3">
        <f t="shared" ca="1" si="9"/>
        <v>44</v>
      </c>
    </row>
    <row r="17" spans="1:35" x14ac:dyDescent="0.25">
      <c r="B17" s="15"/>
      <c r="C17" s="3"/>
      <c r="D17" s="3"/>
      <c r="E17" s="3"/>
      <c r="F17" s="3">
        <f ca="1">F13</f>
        <v>90</v>
      </c>
      <c r="G17" s="1">
        <f ca="1">G13</f>
        <v>8.8823262980874951E-17</v>
      </c>
      <c r="H17" s="1">
        <f ca="1">H13</f>
        <v>1.45</v>
      </c>
      <c r="J17" s="26" t="str">
        <f ca="1">C8&amp;" : "&amp;TEXT(C13,"00")</f>
        <v>4 : 00</v>
      </c>
      <c r="K17" s="26"/>
      <c r="Q17" s="3">
        <f t="shared" ca="1" si="0"/>
        <v>18</v>
      </c>
      <c r="R17" s="3">
        <f t="shared" ca="1" si="1"/>
        <v>0.20616068958938982</v>
      </c>
      <c r="S17" s="3">
        <v>7</v>
      </c>
      <c r="T17" s="3">
        <v>30</v>
      </c>
      <c r="V17" s="3">
        <f t="shared" ca="1" si="2"/>
        <v>29</v>
      </c>
      <c r="W17" s="3">
        <f t="shared" ca="1" si="3"/>
        <v>0.48240708315117831</v>
      </c>
      <c r="X17" s="3">
        <f t="shared" si="10"/>
        <v>3</v>
      </c>
      <c r="Y17" s="3">
        <v>30</v>
      </c>
      <c r="AA17" s="3">
        <f t="shared" ca="1" si="4"/>
        <v>134</v>
      </c>
      <c r="AB17" s="3">
        <f t="shared" ca="1" si="5"/>
        <v>3.2572845124827832E-2</v>
      </c>
      <c r="AC17" s="3">
        <v>1</v>
      </c>
      <c r="AD17" s="1">
        <f t="shared" si="11"/>
        <v>10</v>
      </c>
      <c r="AF17" s="3">
        <f t="shared" ca="1" si="6"/>
        <v>23</v>
      </c>
      <c r="AG17" s="3">
        <f t="shared" ca="1" si="7"/>
        <v>0.1470682510142759</v>
      </c>
      <c r="AH17" s="3">
        <f t="shared" ca="1" si="8"/>
        <v>6</v>
      </c>
      <c r="AI17" s="3">
        <f t="shared" ca="1" si="9"/>
        <v>30</v>
      </c>
    </row>
    <row r="18" spans="1:35" x14ac:dyDescent="0.25">
      <c r="B18" s="15"/>
      <c r="C18" s="3"/>
      <c r="D18" s="3"/>
      <c r="E18" s="3"/>
      <c r="F18" s="3">
        <f ca="1">F13-1</f>
        <v>89</v>
      </c>
      <c r="G18" s="1">
        <f ca="1">0.5*COS(F18/180*PI())</f>
        <v>8.7262032186417992E-3</v>
      </c>
      <c r="H18" s="1">
        <f ca="1">0.5*SIN(F18/180*PI())</f>
        <v>0.49992384757819563</v>
      </c>
      <c r="J18" s="26"/>
      <c r="K18" s="26"/>
      <c r="Q18" s="3">
        <f t="shared" ca="1" si="0"/>
        <v>9</v>
      </c>
      <c r="R18" s="3">
        <f t="shared" ca="1" si="1"/>
        <v>0.65406743284943025</v>
      </c>
      <c r="S18" s="3">
        <v>8</v>
      </c>
      <c r="T18" s="3">
        <v>0</v>
      </c>
      <c r="V18" s="3">
        <f t="shared" ca="1" si="2"/>
        <v>12</v>
      </c>
      <c r="W18" s="3">
        <f t="shared" ca="1" si="3"/>
        <v>0.73262154199494123</v>
      </c>
      <c r="X18" s="3">
        <f t="shared" si="10"/>
        <v>3</v>
      </c>
      <c r="Y18" s="3">
        <v>45</v>
      </c>
      <c r="AA18" s="3">
        <f t="shared" ca="1" si="4"/>
        <v>86</v>
      </c>
      <c r="AB18" s="3">
        <f t="shared" ca="1" si="5"/>
        <v>0.39133352531824106</v>
      </c>
      <c r="AC18" s="3">
        <v>1</v>
      </c>
      <c r="AD18" s="1">
        <f t="shared" si="11"/>
        <v>15</v>
      </c>
      <c r="AF18" s="3">
        <f t="shared" ca="1" si="6"/>
        <v>9</v>
      </c>
      <c r="AG18" s="3">
        <f t="shared" ca="1" si="7"/>
        <v>0.52047377966036579</v>
      </c>
      <c r="AH18" s="3">
        <f t="shared" ca="1" si="8"/>
        <v>10</v>
      </c>
      <c r="AI18" s="3">
        <f t="shared" ca="1" si="9"/>
        <v>52</v>
      </c>
    </row>
    <row r="19" spans="1:35" x14ac:dyDescent="0.25">
      <c r="B19" s="16"/>
      <c r="C19" s="3"/>
      <c r="D19" s="3"/>
      <c r="E19" s="3"/>
      <c r="F19" s="3"/>
      <c r="G19" s="1">
        <v>0</v>
      </c>
      <c r="H19" s="1">
        <v>0</v>
      </c>
      <c r="Q19" s="3">
        <f t="shared" ca="1" si="0"/>
        <v>17</v>
      </c>
      <c r="R19" s="3">
        <f t="shared" ca="1" si="1"/>
        <v>0.2066398908714463</v>
      </c>
      <c r="S19" s="3">
        <v>8</v>
      </c>
      <c r="T19" s="3">
        <v>30</v>
      </c>
      <c r="V19" s="3">
        <f t="shared" ca="1" si="2"/>
        <v>23</v>
      </c>
      <c r="W19" s="3">
        <f t="shared" ca="1" si="3"/>
        <v>0.50684907422276493</v>
      </c>
      <c r="X19" s="3">
        <f t="shared" si="10"/>
        <v>4</v>
      </c>
      <c r="Y19" s="3">
        <v>0</v>
      </c>
      <c r="AA19" s="3">
        <f t="shared" ca="1" si="4"/>
        <v>108</v>
      </c>
      <c r="AB19" s="3">
        <f t="shared" ca="1" si="5"/>
        <v>0.22606571213835791</v>
      </c>
      <c r="AC19" s="3">
        <v>1</v>
      </c>
      <c r="AD19" s="1">
        <f t="shared" si="11"/>
        <v>20</v>
      </c>
      <c r="AF19" s="3">
        <f t="shared" ca="1" si="6"/>
        <v>22</v>
      </c>
      <c r="AG19" s="3">
        <f t="shared" ca="1" si="7"/>
        <v>0.15283012177257249</v>
      </c>
      <c r="AH19" s="3">
        <f t="shared" ca="1" si="8"/>
        <v>7</v>
      </c>
      <c r="AI19" s="3">
        <f t="shared" ca="1" si="9"/>
        <v>20</v>
      </c>
    </row>
    <row r="20" spans="1:35" x14ac:dyDescent="0.25">
      <c r="Q20" s="3">
        <f t="shared" ca="1" si="0"/>
        <v>2</v>
      </c>
      <c r="R20" s="3">
        <f t="shared" ca="1" si="1"/>
        <v>0.90305155468200682</v>
      </c>
      <c r="S20" s="3">
        <v>9</v>
      </c>
      <c r="T20" s="3">
        <v>0</v>
      </c>
      <c r="V20" s="3">
        <f t="shared" ca="1" si="2"/>
        <v>36</v>
      </c>
      <c r="W20" s="3">
        <f t="shared" ca="1" si="3"/>
        <v>0.33390295397725134</v>
      </c>
      <c r="X20" s="3">
        <f t="shared" si="10"/>
        <v>4</v>
      </c>
      <c r="Y20" s="3">
        <v>15</v>
      </c>
      <c r="AA20" s="3">
        <f t="shared" ca="1" si="4"/>
        <v>74</v>
      </c>
      <c r="AB20" s="3">
        <f t="shared" ca="1" si="5"/>
        <v>0.46799428140840693</v>
      </c>
      <c r="AC20" s="3">
        <v>1</v>
      </c>
      <c r="AD20" s="1">
        <f t="shared" si="11"/>
        <v>25</v>
      </c>
      <c r="AF20" s="3">
        <f t="shared" ca="1" si="6"/>
        <v>11</v>
      </c>
      <c r="AG20" s="3">
        <f t="shared" ca="1" si="7"/>
        <v>0.44424379773823142</v>
      </c>
      <c r="AH20" s="3">
        <f t="shared" ca="1" si="8"/>
        <v>8</v>
      </c>
      <c r="AI20" s="3">
        <f t="shared" ca="1" si="9"/>
        <v>35</v>
      </c>
    </row>
    <row r="21" spans="1:35" ht="13" x14ac:dyDescent="0.3">
      <c r="A21" s="8"/>
      <c r="B21" s="10">
        <v>1</v>
      </c>
      <c r="C21" s="11"/>
      <c r="D21" s="11"/>
      <c r="E21" s="11"/>
      <c r="F21" s="11"/>
      <c r="G21" s="11" t="s">
        <v>0</v>
      </c>
      <c r="H21" s="11" t="s">
        <v>1</v>
      </c>
      <c r="M21" s="8"/>
      <c r="N21" s="8"/>
      <c r="Q21" s="3">
        <f t="shared" ca="1" si="0"/>
        <v>22</v>
      </c>
      <c r="R21" s="3">
        <f t="shared" ca="1" si="1"/>
        <v>6.6472288276343883E-2</v>
      </c>
      <c r="S21" s="3">
        <v>9</v>
      </c>
      <c r="T21" s="3">
        <v>30</v>
      </c>
      <c r="V21" s="3">
        <f t="shared" ca="1" si="2"/>
        <v>33</v>
      </c>
      <c r="W21" s="3">
        <f t="shared" ca="1" si="3"/>
        <v>0.42026873330314984</v>
      </c>
      <c r="X21" s="3">
        <f t="shared" si="10"/>
        <v>4</v>
      </c>
      <c r="Y21" s="3">
        <v>30</v>
      </c>
      <c r="AA21" s="3">
        <f t="shared" ca="1" si="4"/>
        <v>98</v>
      </c>
      <c r="AB21" s="3">
        <f t="shared" ca="1" si="5"/>
        <v>0.28943478253651456</v>
      </c>
      <c r="AC21" s="3">
        <v>1</v>
      </c>
      <c r="AD21" s="1">
        <f t="shared" si="11"/>
        <v>30</v>
      </c>
      <c r="AF21" s="3">
        <f t="shared" ca="1" si="6"/>
        <v>7</v>
      </c>
      <c r="AG21" s="3">
        <f t="shared" ca="1" si="7"/>
        <v>0.60957334435200494</v>
      </c>
      <c r="AH21" s="3">
        <f t="shared" ca="1" si="8"/>
        <v>8</v>
      </c>
      <c r="AI21" s="3">
        <f t="shared" ca="1" si="9"/>
        <v>20</v>
      </c>
    </row>
    <row r="22" spans="1:35" ht="12.75" customHeight="1" x14ac:dyDescent="0.25">
      <c r="A22" s="8"/>
      <c r="B22" s="12" t="s">
        <v>2</v>
      </c>
      <c r="C22" s="17">
        <v>2</v>
      </c>
      <c r="D22" s="1"/>
      <c r="E22" s="1"/>
      <c r="F22" s="1"/>
      <c r="G22" s="1">
        <v>0</v>
      </c>
      <c r="H22" s="1">
        <v>0</v>
      </c>
      <c r="M22" s="8"/>
      <c r="N22" s="8"/>
      <c r="Q22" s="3">
        <f t="shared" ca="1" si="0"/>
        <v>11</v>
      </c>
      <c r="R22" s="3">
        <f t="shared" ca="1" si="1"/>
        <v>0.61055818953006014</v>
      </c>
      <c r="S22" s="3">
        <v>10</v>
      </c>
      <c r="T22" s="3">
        <v>0</v>
      </c>
      <c r="V22" s="3">
        <f t="shared" ca="1" si="2"/>
        <v>37</v>
      </c>
      <c r="W22" s="3">
        <f t="shared" ca="1" si="3"/>
        <v>0.3311432739263217</v>
      </c>
      <c r="X22" s="3">
        <f t="shared" si="10"/>
        <v>4</v>
      </c>
      <c r="Y22" s="3">
        <v>45</v>
      </c>
      <c r="AA22" s="3">
        <f t="shared" ca="1" si="4"/>
        <v>2</v>
      </c>
      <c r="AB22" s="3">
        <f t="shared" ca="1" si="5"/>
        <v>0.98021757604334969</v>
      </c>
      <c r="AC22" s="3">
        <v>1</v>
      </c>
      <c r="AD22" s="1">
        <f t="shared" si="11"/>
        <v>35</v>
      </c>
      <c r="AF22" s="3">
        <f t="shared" ca="1" si="6"/>
        <v>20</v>
      </c>
      <c r="AG22" s="3">
        <f t="shared" ca="1" si="7"/>
        <v>0.15630423032513263</v>
      </c>
      <c r="AH22" s="3">
        <f t="shared" ca="1" si="8"/>
        <v>7</v>
      </c>
      <c r="AI22" s="3">
        <f t="shared" ca="1" si="9"/>
        <v>34</v>
      </c>
    </row>
    <row r="23" spans="1:35" ht="12.75" customHeight="1" x14ac:dyDescent="0.25">
      <c r="A23" s="8"/>
      <c r="B23" s="13"/>
      <c r="C23" s="2"/>
      <c r="D23" s="3"/>
      <c r="E23" s="3"/>
      <c r="F23" s="3">
        <f ca="1">F24+8</f>
        <v>188</v>
      </c>
      <c r="G23" s="1">
        <f ca="1">0.25*COS(F23/180*PI())</f>
        <v>-0.24756701718539256</v>
      </c>
      <c r="H23" s="1">
        <f ca="1">0.25*SIN(F23/180*PI())</f>
        <v>-3.479327524001638E-2</v>
      </c>
      <c r="M23" s="8"/>
      <c r="N23" s="8"/>
      <c r="Q23" s="3">
        <f t="shared" ca="1" si="0"/>
        <v>10</v>
      </c>
      <c r="R23" s="3">
        <f t="shared" ca="1" si="1"/>
        <v>0.65367929333699804</v>
      </c>
      <c r="S23" s="3">
        <v>10</v>
      </c>
      <c r="T23" s="3">
        <v>30</v>
      </c>
      <c r="V23" s="3">
        <f t="shared" ca="1" si="2"/>
        <v>28</v>
      </c>
      <c r="W23" s="3">
        <f t="shared" ca="1" si="3"/>
        <v>0.48528861846870042</v>
      </c>
      <c r="X23" s="3">
        <f t="shared" si="10"/>
        <v>5</v>
      </c>
      <c r="Y23" s="3">
        <v>0</v>
      </c>
      <c r="AA23" s="3">
        <f t="shared" ca="1" si="4"/>
        <v>128</v>
      </c>
      <c r="AB23" s="3">
        <f t="shared" ca="1" si="5"/>
        <v>0.10707994053578651</v>
      </c>
      <c r="AC23" s="3">
        <v>1</v>
      </c>
      <c r="AD23" s="1">
        <f t="shared" si="11"/>
        <v>40</v>
      </c>
      <c r="AF23" s="3">
        <f t="shared" ca="1" si="6"/>
        <v>16</v>
      </c>
      <c r="AG23" s="3">
        <f t="shared" ca="1" si="7"/>
        <v>0.23083084532615983</v>
      </c>
      <c r="AH23" s="3">
        <f t="shared" ca="1" si="8"/>
        <v>11</v>
      </c>
      <c r="AI23" s="3">
        <f t="shared" ca="1" si="9"/>
        <v>11</v>
      </c>
    </row>
    <row r="24" spans="1:35" x14ac:dyDescent="0.25">
      <c r="A24" s="8"/>
      <c r="B24" s="13"/>
      <c r="C24" s="2"/>
      <c r="D24" s="3"/>
      <c r="E24" s="3"/>
      <c r="F24" s="3">
        <f ca="1">IF(E27&lt;90,90-E27,360-(E27-90))</f>
        <v>180</v>
      </c>
      <c r="G24" s="1">
        <f ca="1">0.9*COS(F24/180*PI())</f>
        <v>-0.9</v>
      </c>
      <c r="H24" s="1">
        <f ca="1">0.9*SIN(F24/180*PI())</f>
        <v>1.102633609417758E-16</v>
      </c>
      <c r="M24" s="8"/>
      <c r="N24" s="8"/>
      <c r="Q24" s="3">
        <f t="shared" ca="1" si="0"/>
        <v>4</v>
      </c>
      <c r="R24" s="3">
        <f t="shared" ca="1" si="1"/>
        <v>0.80231964063374228</v>
      </c>
      <c r="S24" s="3">
        <v>11</v>
      </c>
      <c r="T24" s="3">
        <v>0</v>
      </c>
      <c r="V24" s="3">
        <f t="shared" ca="1" si="2"/>
        <v>19</v>
      </c>
      <c r="W24" s="3">
        <f t="shared" ca="1" si="3"/>
        <v>0.54663889140042266</v>
      </c>
      <c r="X24" s="3">
        <f t="shared" si="10"/>
        <v>5</v>
      </c>
      <c r="Y24" s="3">
        <v>15</v>
      </c>
      <c r="AA24" s="3">
        <f t="shared" ca="1" si="4"/>
        <v>135</v>
      </c>
      <c r="AB24" s="3">
        <f t="shared" ca="1" si="5"/>
        <v>2.8549645035527149E-2</v>
      </c>
      <c r="AC24" s="3">
        <v>1</v>
      </c>
      <c r="AD24" s="1">
        <f t="shared" si="11"/>
        <v>45</v>
      </c>
      <c r="AF24" s="3">
        <f t="shared" ca="1" si="6"/>
        <v>24</v>
      </c>
      <c r="AG24" s="3">
        <f t="shared" ca="1" si="7"/>
        <v>0.10801171084712813</v>
      </c>
      <c r="AH24" s="3">
        <f t="shared" ca="1" si="8"/>
        <v>8</v>
      </c>
      <c r="AI24" s="3">
        <f t="shared" ca="1" si="9"/>
        <v>57</v>
      </c>
    </row>
    <row r="25" spans="1:35" ht="13" x14ac:dyDescent="0.3">
      <c r="A25" s="8"/>
      <c r="B25" s="13"/>
      <c r="C25" s="2"/>
      <c r="D25" s="3"/>
      <c r="E25" s="3"/>
      <c r="F25" s="3">
        <f ca="1">F24-8</f>
        <v>172</v>
      </c>
      <c r="G25" s="1">
        <f ca="1">0.25*COS(F25/180*PI())</f>
        <v>-0.24756701718539259</v>
      </c>
      <c r="H25" s="1">
        <f ca="1">0.25*SIN(F25/180*PI())</f>
        <v>3.4793275240016332E-2</v>
      </c>
      <c r="M25" s="8"/>
      <c r="N25" s="6"/>
      <c r="Q25" s="3">
        <f t="shared" ca="1" si="0"/>
        <v>6</v>
      </c>
      <c r="R25" s="3">
        <f t="shared" ca="1" si="1"/>
        <v>0.72588010479643283</v>
      </c>
      <c r="S25" s="3">
        <v>11</v>
      </c>
      <c r="T25" s="3">
        <v>30</v>
      </c>
      <c r="V25" s="3">
        <f t="shared" ca="1" si="2"/>
        <v>4</v>
      </c>
      <c r="W25" s="3">
        <f t="shared" ca="1" si="3"/>
        <v>0.88571048743021163</v>
      </c>
      <c r="X25" s="3">
        <f t="shared" si="10"/>
        <v>5</v>
      </c>
      <c r="Y25" s="3">
        <v>30</v>
      </c>
      <c r="AA25" s="3">
        <f t="shared" ca="1" si="4"/>
        <v>58</v>
      </c>
      <c r="AB25" s="3">
        <f t="shared" ca="1" si="5"/>
        <v>0.5471364997492012</v>
      </c>
      <c r="AC25" s="3">
        <v>1</v>
      </c>
      <c r="AD25" s="1">
        <f t="shared" si="11"/>
        <v>50</v>
      </c>
      <c r="AF25" s="3">
        <f t="shared" ca="1" si="6"/>
        <v>3</v>
      </c>
      <c r="AG25" s="3">
        <f t="shared" ca="1" si="7"/>
        <v>0.85449061169264284</v>
      </c>
      <c r="AH25" s="3">
        <f t="shared" ca="1" si="8"/>
        <v>4</v>
      </c>
      <c r="AI25" s="3">
        <f t="shared" ca="1" si="9"/>
        <v>21</v>
      </c>
    </row>
    <row r="26" spans="1:35" x14ac:dyDescent="0.25">
      <c r="A26" s="8"/>
      <c r="B26" s="13"/>
      <c r="D26" s="3"/>
      <c r="E26" s="3"/>
      <c r="F26" s="3"/>
      <c r="G26" s="1">
        <v>0</v>
      </c>
      <c r="H26" s="1">
        <v>0</v>
      </c>
      <c r="M26" s="8"/>
      <c r="N26" s="8"/>
      <c r="V26" s="3">
        <f t="shared" ca="1" si="2"/>
        <v>25</v>
      </c>
      <c r="W26" s="3">
        <f t="shared" ca="1" si="3"/>
        <v>0.50134705566043669</v>
      </c>
      <c r="X26" s="3">
        <f t="shared" si="10"/>
        <v>5</v>
      </c>
      <c r="Y26" s="3">
        <v>45</v>
      </c>
      <c r="AA26" s="3">
        <f t="shared" ca="1" si="4"/>
        <v>88</v>
      </c>
      <c r="AB26" s="3">
        <f t="shared" ca="1" si="5"/>
        <v>0.37812280774895501</v>
      </c>
      <c r="AC26" s="3">
        <v>1</v>
      </c>
      <c r="AD26" s="1">
        <f t="shared" si="11"/>
        <v>55</v>
      </c>
      <c r="AF26" s="3">
        <f t="shared" ca="1" si="6"/>
        <v>8</v>
      </c>
      <c r="AG26" s="3">
        <f t="shared" ca="1" si="7"/>
        <v>0.56020475279027548</v>
      </c>
      <c r="AH26" s="3">
        <f t="shared" ca="1" si="8"/>
        <v>7</v>
      </c>
      <c r="AI26" s="3">
        <f t="shared" ca="1" si="9"/>
        <v>8</v>
      </c>
    </row>
    <row r="27" spans="1:35" x14ac:dyDescent="0.25">
      <c r="A27" s="8"/>
      <c r="B27" s="13"/>
      <c r="C27" s="3">
        <f ca="1">IF($A$2="A",VLOOKUP(C22,$Q$1:$T$25,3,FALSE),IF($A$2="B",VLOOKUP(C22,$V$2:$Y$50,3,FALSE),IF($A$2="C",VLOOKUP(C22,$AA$2:$AD$146,3,FALSE),VLOOKUP(C22,$AF$2:$AI$27,3,FALSE))))</f>
        <v>9</v>
      </c>
      <c r="D27" s="3">
        <f ca="1">C27+C32/60</f>
        <v>9</v>
      </c>
      <c r="E27" s="3">
        <f ca="1">IF(D27*30&lt;360,D27*30,D27*30-360)</f>
        <v>270</v>
      </c>
      <c r="F27" s="3">
        <f ca="1">AVERAGE(F24,F23)</f>
        <v>184</v>
      </c>
      <c r="G27" s="1">
        <f ca="1">0.25*COS(F27/180*PI())</f>
        <v>-0.24939101256495608</v>
      </c>
      <c r="H27" s="1">
        <f ca="1">0.25*SIN(F27/180*PI())</f>
        <v>-1.7439118436031208E-2</v>
      </c>
      <c r="M27" s="8"/>
      <c r="N27" s="8"/>
      <c r="V27" s="3">
        <f t="shared" ca="1" si="2"/>
        <v>11</v>
      </c>
      <c r="W27" s="3">
        <f t="shared" ca="1" si="3"/>
        <v>0.74944665877675465</v>
      </c>
      <c r="X27" s="3">
        <f t="shared" si="10"/>
        <v>6</v>
      </c>
      <c r="Y27" s="3">
        <v>0</v>
      </c>
      <c r="AA27" s="3">
        <f t="shared" ca="1" si="4"/>
        <v>137</v>
      </c>
      <c r="AB27" s="3">
        <f t="shared" ca="1" si="5"/>
        <v>2.6048105519073106E-2</v>
      </c>
      <c r="AC27" s="3">
        <f t="shared" ref="AC27:AC58" si="12">AC15+1</f>
        <v>2</v>
      </c>
      <c r="AD27" s="1">
        <f t="shared" si="11"/>
        <v>0</v>
      </c>
      <c r="AF27" s="3">
        <f t="shared" ca="1" si="6"/>
        <v>21</v>
      </c>
      <c r="AG27" s="3">
        <f t="shared" ca="1" si="7"/>
        <v>0.15585072670933842</v>
      </c>
      <c r="AH27" s="3">
        <f t="shared" ca="1" si="8"/>
        <v>7</v>
      </c>
      <c r="AI27" s="3">
        <f t="shared" ca="1" si="9"/>
        <v>44</v>
      </c>
    </row>
    <row r="28" spans="1:35" x14ac:dyDescent="0.25">
      <c r="A28" s="8"/>
      <c r="B28" s="13"/>
      <c r="C28" s="3"/>
      <c r="D28" s="3"/>
      <c r="E28" s="3"/>
      <c r="F28" s="3">
        <f ca="1">F24</f>
        <v>180</v>
      </c>
      <c r="G28" s="1">
        <f ca="1">G24</f>
        <v>-0.9</v>
      </c>
      <c r="H28" s="1">
        <f ca="1">H24</f>
        <v>1.102633609417758E-16</v>
      </c>
      <c r="M28" s="8"/>
      <c r="N28" s="8"/>
      <c r="V28" s="3">
        <f t="shared" ca="1" si="2"/>
        <v>48</v>
      </c>
      <c r="W28" s="3">
        <f t="shared" ca="1" si="3"/>
        <v>2.5144512828365717E-2</v>
      </c>
      <c r="X28" s="3">
        <f t="shared" si="10"/>
        <v>6</v>
      </c>
      <c r="Y28" s="3">
        <v>15</v>
      </c>
      <c r="AA28" s="3">
        <f t="shared" ca="1" si="4"/>
        <v>49</v>
      </c>
      <c r="AB28" s="3">
        <f t="shared" ca="1" si="5"/>
        <v>0.64956493721949571</v>
      </c>
      <c r="AC28" s="3">
        <f t="shared" si="12"/>
        <v>2</v>
      </c>
      <c r="AD28" s="1">
        <f t="shared" si="11"/>
        <v>5</v>
      </c>
    </row>
    <row r="29" spans="1:35" x14ac:dyDescent="0.25">
      <c r="A29" s="8"/>
      <c r="B29" s="13"/>
      <c r="C29" s="3"/>
      <c r="D29" s="3"/>
      <c r="E29" s="3"/>
      <c r="F29" s="3">
        <f ca="1">AVERAGE(F24,F25)</f>
        <v>176</v>
      </c>
      <c r="G29" s="1">
        <f ca="1">0.25*COS(F29/180*PI())</f>
        <v>-0.24939101256495605</v>
      </c>
      <c r="H29" s="1">
        <f ca="1">0.25*SIN(F29/180*PI())</f>
        <v>1.7439118436031381E-2</v>
      </c>
      <c r="M29" s="8"/>
      <c r="N29" s="8"/>
      <c r="V29" s="3">
        <f t="shared" ca="1" si="2"/>
        <v>9</v>
      </c>
      <c r="W29" s="3">
        <f t="shared" ca="1" si="3"/>
        <v>0.78581841343741143</v>
      </c>
      <c r="X29" s="3">
        <f t="shared" si="10"/>
        <v>6</v>
      </c>
      <c r="Y29" s="3">
        <v>30</v>
      </c>
      <c r="AA29" s="3">
        <f t="shared" ca="1" si="4"/>
        <v>144</v>
      </c>
      <c r="AB29" s="3">
        <f t="shared" ca="1" si="5"/>
        <v>5.3529804027646621E-3</v>
      </c>
      <c r="AC29" s="3">
        <f t="shared" si="12"/>
        <v>2</v>
      </c>
      <c r="AD29" s="1">
        <f t="shared" si="11"/>
        <v>10</v>
      </c>
    </row>
    <row r="30" spans="1:35" x14ac:dyDescent="0.25">
      <c r="A30" s="8"/>
      <c r="B30" s="11"/>
      <c r="C30" s="3"/>
      <c r="D30" s="3"/>
      <c r="E30" s="3"/>
      <c r="F30" s="3"/>
      <c r="G30" s="1">
        <v>0</v>
      </c>
      <c r="H30" s="1">
        <v>0</v>
      </c>
      <c r="M30" s="8"/>
      <c r="N30" s="8"/>
      <c r="V30" s="3">
        <f t="shared" ca="1" si="2"/>
        <v>8</v>
      </c>
      <c r="W30" s="3">
        <f t="shared" ca="1" si="3"/>
        <v>0.79599569578082596</v>
      </c>
      <c r="X30" s="3">
        <f t="shared" si="10"/>
        <v>6</v>
      </c>
      <c r="Y30" s="3">
        <v>45</v>
      </c>
      <c r="AA30" s="3">
        <f t="shared" ca="1" si="4"/>
        <v>46</v>
      </c>
      <c r="AB30" s="3">
        <f t="shared" ca="1" si="5"/>
        <v>0.67286503322867763</v>
      </c>
      <c r="AC30" s="3">
        <f t="shared" si="12"/>
        <v>2</v>
      </c>
      <c r="AD30" s="1">
        <f t="shared" si="11"/>
        <v>15</v>
      </c>
    </row>
    <row r="31" spans="1:35" x14ac:dyDescent="0.25">
      <c r="A31" s="8"/>
      <c r="B31" s="14" t="s">
        <v>3</v>
      </c>
      <c r="C31" s="3"/>
      <c r="D31" s="3"/>
      <c r="E31" s="3"/>
      <c r="F31" s="3">
        <f ca="1">F32+2</f>
        <v>92</v>
      </c>
      <c r="G31" s="1">
        <f ca="1">0.5*COS(F31/180*PI())</f>
        <v>-1.7449748351250367E-2</v>
      </c>
      <c r="H31" s="1">
        <f ca="1">0.5*SIN(F31/180*PI())</f>
        <v>0.49969541350954788</v>
      </c>
      <c r="M31" s="8"/>
      <c r="N31" s="8"/>
      <c r="V31" s="3">
        <f t="shared" ca="1" si="2"/>
        <v>39</v>
      </c>
      <c r="W31" s="3">
        <f t="shared" ca="1" si="3"/>
        <v>0.3165197379407384</v>
      </c>
      <c r="X31" s="3">
        <f t="shared" si="10"/>
        <v>7</v>
      </c>
      <c r="Y31" s="3">
        <v>0</v>
      </c>
      <c r="AA31" s="3">
        <f t="shared" ca="1" si="4"/>
        <v>44</v>
      </c>
      <c r="AB31" s="3">
        <f t="shared" ca="1" si="5"/>
        <v>0.69916953016843686</v>
      </c>
      <c r="AC31" s="3">
        <f t="shared" si="12"/>
        <v>2</v>
      </c>
      <c r="AD31" s="1">
        <f t="shared" si="11"/>
        <v>20</v>
      </c>
    </row>
    <row r="32" spans="1:35" x14ac:dyDescent="0.25">
      <c r="A32" s="8"/>
      <c r="B32" s="15"/>
      <c r="C32" s="3">
        <f ca="1">IF($A$2="A",VLOOKUP(C22,$Q$1:$T$25,4,FALSE),IF($A$2="B",VLOOKUP(C22,$V$2:$Y$50,4,FALSE),IF($A$2="C",VLOOKUP(C22,$AA$2:$AD$146,4,FALSE),VLOOKUP(C22,$AF$2:$AI$27,4,FALSE))))</f>
        <v>0</v>
      </c>
      <c r="D32" s="3">
        <f ca="1">C32</f>
        <v>0</v>
      </c>
      <c r="E32" s="3">
        <f ca="1">D32*6</f>
        <v>0</v>
      </c>
      <c r="F32" s="3">
        <f ca="1">IF(E32&lt;90,90-E32,360-(E32-90))</f>
        <v>90</v>
      </c>
      <c r="G32" s="1">
        <f ca="1">COS(F32/180*PI())*1.45</f>
        <v>8.8823262980874951E-17</v>
      </c>
      <c r="H32" s="1">
        <f ca="1">SIN(F32/180*PI())*1.45</f>
        <v>1.45</v>
      </c>
      <c r="M32" s="8"/>
      <c r="N32" s="8"/>
      <c r="V32" s="3">
        <f t="shared" ca="1" si="2"/>
        <v>47</v>
      </c>
      <c r="W32" s="3">
        <f t="shared" ca="1" si="3"/>
        <v>3.107966175268484E-2</v>
      </c>
      <c r="X32" s="3">
        <f t="shared" si="10"/>
        <v>7</v>
      </c>
      <c r="Y32" s="3">
        <v>15</v>
      </c>
      <c r="AA32" s="3">
        <f t="shared" ca="1" si="4"/>
        <v>84</v>
      </c>
      <c r="AB32" s="3">
        <f t="shared" ca="1" si="5"/>
        <v>0.40406305992861424</v>
      </c>
      <c r="AC32" s="3">
        <f t="shared" si="12"/>
        <v>2</v>
      </c>
      <c r="AD32" s="1">
        <f t="shared" si="11"/>
        <v>25</v>
      </c>
    </row>
    <row r="33" spans="1:30" x14ac:dyDescent="0.25">
      <c r="A33" s="8"/>
      <c r="B33" s="15"/>
      <c r="C33" s="3"/>
      <c r="D33" s="3"/>
      <c r="E33" s="3"/>
      <c r="F33" s="3">
        <f ca="1">F32+1</f>
        <v>91</v>
      </c>
      <c r="G33" s="1">
        <f ca="1">0.5*COS(F33/180*PI())</f>
        <v>-8.7262032186417385E-3</v>
      </c>
      <c r="H33" s="1">
        <f ca="1">0.5*SIN(F33/180*PI())</f>
        <v>0.49992384757819563</v>
      </c>
      <c r="M33" s="8"/>
      <c r="N33" s="8"/>
      <c r="V33" s="3">
        <f t="shared" ca="1" si="2"/>
        <v>24</v>
      </c>
      <c r="W33" s="3">
        <f t="shared" ca="1" si="3"/>
        <v>0.50409726665964527</v>
      </c>
      <c r="X33" s="3">
        <f t="shared" si="10"/>
        <v>7</v>
      </c>
      <c r="Y33" s="3">
        <v>30</v>
      </c>
      <c r="AA33" s="3">
        <f t="shared" ca="1" si="4"/>
        <v>73</v>
      </c>
      <c r="AB33" s="3">
        <f t="shared" ca="1" si="5"/>
        <v>0.48452305681338836</v>
      </c>
      <c r="AC33" s="3">
        <f t="shared" si="12"/>
        <v>2</v>
      </c>
      <c r="AD33" s="1">
        <f t="shared" si="11"/>
        <v>30</v>
      </c>
    </row>
    <row r="34" spans="1:30" x14ac:dyDescent="0.25">
      <c r="A34" s="8"/>
      <c r="B34" s="15"/>
      <c r="C34" s="3"/>
      <c r="D34" s="3"/>
      <c r="E34" s="3"/>
      <c r="F34" s="3"/>
      <c r="G34" s="1">
        <v>0</v>
      </c>
      <c r="H34" s="1">
        <v>0</v>
      </c>
      <c r="M34" s="8"/>
      <c r="N34" s="8"/>
      <c r="V34" s="3">
        <f t="shared" ca="1" si="2"/>
        <v>34</v>
      </c>
      <c r="W34" s="3">
        <f t="shared" ca="1" si="3"/>
        <v>0.36639105486341217</v>
      </c>
      <c r="X34" s="3">
        <f t="shared" si="10"/>
        <v>7</v>
      </c>
      <c r="Y34" s="3">
        <v>45</v>
      </c>
      <c r="AA34" s="3">
        <f t="shared" ca="1" si="4"/>
        <v>101</v>
      </c>
      <c r="AB34" s="3">
        <f t="shared" ca="1" si="5"/>
        <v>0.27949886679316993</v>
      </c>
      <c r="AC34" s="3">
        <f t="shared" si="12"/>
        <v>2</v>
      </c>
      <c r="AD34" s="1">
        <f t="shared" si="11"/>
        <v>35</v>
      </c>
    </row>
    <row r="35" spans="1:30" x14ac:dyDescent="0.25">
      <c r="A35" s="8"/>
      <c r="B35" s="15"/>
      <c r="C35" s="3"/>
      <c r="D35" s="3"/>
      <c r="E35" s="3"/>
      <c r="F35" s="3">
        <f ca="1">F32-2</f>
        <v>88</v>
      </c>
      <c r="G35" s="1">
        <f ca="1">0.5*COS(F35/180*PI())</f>
        <v>1.744974835125054E-2</v>
      </c>
      <c r="H35" s="1">
        <f ca="1">0.5*SIN(F35/180*PI())</f>
        <v>0.49969541350954788</v>
      </c>
      <c r="M35" s="8"/>
      <c r="N35" s="8"/>
      <c r="V35" s="3">
        <f t="shared" ca="1" si="2"/>
        <v>15</v>
      </c>
      <c r="W35" s="3">
        <f t="shared" ca="1" si="3"/>
        <v>0.60635575384832507</v>
      </c>
      <c r="X35" s="3">
        <f t="shared" si="10"/>
        <v>8</v>
      </c>
      <c r="Y35" s="3">
        <v>0</v>
      </c>
      <c r="AA35" s="3">
        <f t="shared" ref="AA35:AA66" ca="1" si="13">RANK(AB35,$AB$3:$AB$146,0)</f>
        <v>130</v>
      </c>
      <c r="AB35" s="3">
        <f t="shared" ref="AB35:AB66" ca="1" si="14">RAND()</f>
        <v>9.4201096836124543E-2</v>
      </c>
      <c r="AC35" s="3">
        <f t="shared" si="12"/>
        <v>2</v>
      </c>
      <c r="AD35" s="1">
        <f t="shared" si="11"/>
        <v>40</v>
      </c>
    </row>
    <row r="36" spans="1:30" x14ac:dyDescent="0.25">
      <c r="A36" s="8"/>
      <c r="B36" s="15"/>
      <c r="C36" s="3"/>
      <c r="D36" s="3"/>
      <c r="E36" s="3"/>
      <c r="F36" s="3">
        <f ca="1">F32</f>
        <v>90</v>
      </c>
      <c r="G36" s="1">
        <f ca="1">G32</f>
        <v>8.8823262980874951E-17</v>
      </c>
      <c r="H36" s="1">
        <f ca="1">H32</f>
        <v>1.45</v>
      </c>
      <c r="J36" s="26" t="str">
        <f ca="1">C27&amp;" : "&amp;TEXT(C32,"00")</f>
        <v>9 : 00</v>
      </c>
      <c r="K36" s="26"/>
      <c r="M36" s="8"/>
      <c r="N36" s="8"/>
      <c r="V36" s="3">
        <f t="shared" ca="1" si="2"/>
        <v>18</v>
      </c>
      <c r="W36" s="3">
        <f t="shared" ca="1" si="3"/>
        <v>0.54775282223185318</v>
      </c>
      <c r="X36" s="3">
        <f t="shared" si="10"/>
        <v>8</v>
      </c>
      <c r="Y36" s="3">
        <v>15</v>
      </c>
      <c r="AA36" s="3">
        <f t="shared" ca="1" si="13"/>
        <v>111</v>
      </c>
      <c r="AB36" s="3">
        <f t="shared" ca="1" si="14"/>
        <v>0.21650382114685773</v>
      </c>
      <c r="AC36" s="3">
        <f t="shared" si="12"/>
        <v>2</v>
      </c>
      <c r="AD36" s="1">
        <f t="shared" si="11"/>
        <v>45</v>
      </c>
    </row>
    <row r="37" spans="1:30" x14ac:dyDescent="0.25">
      <c r="A37" s="8"/>
      <c r="B37" s="15"/>
      <c r="C37" s="3"/>
      <c r="D37" s="3"/>
      <c r="E37" s="3"/>
      <c r="F37" s="3">
        <f ca="1">F32-1</f>
        <v>89</v>
      </c>
      <c r="G37" s="1">
        <f ca="1">0.5*COS(F37/180*PI())</f>
        <v>8.7262032186417992E-3</v>
      </c>
      <c r="H37" s="1">
        <f ca="1">0.5*SIN(F37/180*PI())</f>
        <v>0.49992384757819563</v>
      </c>
      <c r="J37" s="26"/>
      <c r="K37" s="26"/>
      <c r="M37" s="8"/>
      <c r="N37" s="8"/>
      <c r="V37" s="3">
        <f t="shared" ca="1" si="2"/>
        <v>43</v>
      </c>
      <c r="W37" s="3">
        <f t="shared" ca="1" si="3"/>
        <v>0.1744436683092192</v>
      </c>
      <c r="X37" s="3">
        <f t="shared" si="10"/>
        <v>8</v>
      </c>
      <c r="Y37" s="3">
        <v>30</v>
      </c>
      <c r="AA37" s="3">
        <f t="shared" ca="1" si="13"/>
        <v>65</v>
      </c>
      <c r="AB37" s="3">
        <f t="shared" ca="1" si="14"/>
        <v>0.51851976756988538</v>
      </c>
      <c r="AC37" s="3">
        <f t="shared" si="12"/>
        <v>2</v>
      </c>
      <c r="AD37" s="1">
        <f t="shared" si="11"/>
        <v>50</v>
      </c>
    </row>
    <row r="38" spans="1:30" ht="13" x14ac:dyDescent="0.3">
      <c r="A38" s="8"/>
      <c r="B38" s="16"/>
      <c r="C38" s="3"/>
      <c r="D38" s="3"/>
      <c r="E38" s="3"/>
      <c r="F38" s="3"/>
      <c r="G38" s="1">
        <v>0</v>
      </c>
      <c r="H38" s="1">
        <v>0</v>
      </c>
      <c r="M38" s="8"/>
      <c r="N38" s="8"/>
      <c r="O38" s="6"/>
      <c r="P38" s="4"/>
      <c r="Q38" s="4"/>
      <c r="R38" s="4"/>
      <c r="S38" s="4"/>
      <c r="T38" s="4"/>
      <c r="U38" s="4"/>
      <c r="V38" s="3">
        <f t="shared" ca="1" si="2"/>
        <v>45</v>
      </c>
      <c r="W38" s="3">
        <f t="shared" ca="1" si="3"/>
        <v>0.11862758265150497</v>
      </c>
      <c r="X38" s="3">
        <f t="shared" si="10"/>
        <v>8</v>
      </c>
      <c r="Y38" s="3">
        <v>45</v>
      </c>
      <c r="AA38" s="3">
        <f t="shared" ca="1" si="13"/>
        <v>140</v>
      </c>
      <c r="AB38" s="3">
        <f t="shared" ca="1" si="14"/>
        <v>1.5947541308778623E-2</v>
      </c>
      <c r="AC38" s="3">
        <f t="shared" si="12"/>
        <v>2</v>
      </c>
      <c r="AD38" s="1">
        <f t="shared" si="11"/>
        <v>55</v>
      </c>
    </row>
    <row r="39" spans="1:30" x14ac:dyDescent="0.25">
      <c r="A39" s="8"/>
      <c r="B39" s="9"/>
      <c r="C39" s="4"/>
      <c r="D39" s="4"/>
      <c r="E39" s="4"/>
      <c r="F39" s="4"/>
      <c r="G39" s="4"/>
      <c r="H39" s="4"/>
      <c r="I39" s="8"/>
      <c r="J39" s="8"/>
      <c r="K39" s="8"/>
      <c r="L39" s="8"/>
      <c r="M39" s="8"/>
      <c r="N39" s="8"/>
      <c r="O39" s="9"/>
      <c r="P39" s="4"/>
      <c r="Q39" s="4"/>
      <c r="R39" s="4"/>
      <c r="S39" s="4"/>
      <c r="T39" s="4"/>
      <c r="U39" s="4"/>
      <c r="V39" s="3">
        <f t="shared" ca="1" si="2"/>
        <v>31</v>
      </c>
      <c r="W39" s="3">
        <f t="shared" ca="1" si="3"/>
        <v>0.42481593303648935</v>
      </c>
      <c r="X39" s="3">
        <f t="shared" si="10"/>
        <v>9</v>
      </c>
      <c r="Y39" s="3">
        <v>0</v>
      </c>
      <c r="AA39" s="3">
        <f t="shared" ca="1" si="13"/>
        <v>66</v>
      </c>
      <c r="AB39" s="3">
        <f t="shared" ca="1" si="14"/>
        <v>0.5150181094295071</v>
      </c>
      <c r="AC39" s="3">
        <f t="shared" si="12"/>
        <v>3</v>
      </c>
      <c r="AD39" s="1">
        <f t="shared" si="11"/>
        <v>0</v>
      </c>
    </row>
    <row r="40" spans="1:30" ht="13" x14ac:dyDescent="0.3">
      <c r="A40" s="8"/>
      <c r="B40" s="10">
        <v>1</v>
      </c>
      <c r="C40" s="11"/>
      <c r="D40" s="11"/>
      <c r="E40" s="11"/>
      <c r="F40" s="11"/>
      <c r="G40" s="11" t="s">
        <v>0</v>
      </c>
      <c r="H40" s="11" t="s">
        <v>1</v>
      </c>
      <c r="M40" s="8"/>
      <c r="N40" s="8"/>
      <c r="O40" s="9"/>
      <c r="P40" s="8"/>
      <c r="Q40" s="4"/>
      <c r="R40" s="4"/>
      <c r="S40" s="4"/>
      <c r="T40" s="4"/>
      <c r="U40" s="4"/>
      <c r="V40" s="3">
        <f t="shared" ca="1" si="2"/>
        <v>20</v>
      </c>
      <c r="W40" s="3">
        <f t="shared" ca="1" si="3"/>
        <v>0.53653087127777233</v>
      </c>
      <c r="X40" s="3">
        <f t="shared" si="10"/>
        <v>9</v>
      </c>
      <c r="Y40" s="3">
        <v>15</v>
      </c>
      <c r="AA40" s="3">
        <f t="shared" ca="1" si="13"/>
        <v>39</v>
      </c>
      <c r="AB40" s="3">
        <f t="shared" ca="1" si="14"/>
        <v>0.73633313542054146</v>
      </c>
      <c r="AC40" s="3">
        <f t="shared" si="12"/>
        <v>3</v>
      </c>
      <c r="AD40" s="1">
        <f t="shared" si="11"/>
        <v>5</v>
      </c>
    </row>
    <row r="41" spans="1:30" x14ac:dyDescent="0.25">
      <c r="A41" s="8"/>
      <c r="B41" s="12" t="s">
        <v>2</v>
      </c>
      <c r="C41" s="17">
        <v>3</v>
      </c>
      <c r="D41" s="1"/>
      <c r="E41" s="1"/>
      <c r="F41" s="1"/>
      <c r="G41" s="1">
        <v>0</v>
      </c>
      <c r="H41" s="1">
        <v>0</v>
      </c>
      <c r="M41" s="8"/>
      <c r="N41" s="8"/>
      <c r="O41" s="9"/>
      <c r="P41" s="8"/>
      <c r="Q41" s="4"/>
      <c r="R41" s="4"/>
      <c r="S41" s="4"/>
      <c r="T41" s="4"/>
      <c r="U41" s="4"/>
      <c r="V41" s="3">
        <f t="shared" ca="1" si="2"/>
        <v>14</v>
      </c>
      <c r="W41" s="3">
        <f t="shared" ca="1" si="3"/>
        <v>0.6145561810592105</v>
      </c>
      <c r="X41" s="3">
        <f t="shared" si="10"/>
        <v>9</v>
      </c>
      <c r="Y41" s="3">
        <v>30</v>
      </c>
      <c r="AA41" s="3">
        <f t="shared" ca="1" si="13"/>
        <v>33</v>
      </c>
      <c r="AB41" s="3">
        <f t="shared" ca="1" si="14"/>
        <v>0.76926847168921231</v>
      </c>
      <c r="AC41" s="3">
        <f t="shared" si="12"/>
        <v>3</v>
      </c>
      <c r="AD41" s="1">
        <f t="shared" si="11"/>
        <v>10</v>
      </c>
    </row>
    <row r="42" spans="1:30" x14ac:dyDescent="0.25">
      <c r="A42" s="8"/>
      <c r="B42" s="13"/>
      <c r="C42" s="2"/>
      <c r="D42" s="3"/>
      <c r="E42" s="3"/>
      <c r="F42" s="3">
        <f ca="1">F43+8</f>
        <v>83</v>
      </c>
      <c r="G42" s="1">
        <f ca="1">0.25*COS(F42/180*PI())</f>
        <v>3.0467335851286872E-2</v>
      </c>
      <c r="H42" s="1">
        <f ca="1">0.25*SIN(F42/180*PI())</f>
        <v>0.2481365379103305</v>
      </c>
      <c r="M42" s="8"/>
      <c r="N42" s="8"/>
      <c r="O42" s="9"/>
      <c r="P42" s="8"/>
      <c r="Q42" s="4"/>
      <c r="R42" s="4"/>
      <c r="S42" s="4"/>
      <c r="T42" s="4"/>
      <c r="U42" s="4"/>
      <c r="V42" s="3">
        <f t="shared" ca="1" si="2"/>
        <v>26</v>
      </c>
      <c r="W42" s="3">
        <f t="shared" ca="1" si="3"/>
        <v>0.49547911307696679</v>
      </c>
      <c r="X42" s="3">
        <f t="shared" si="10"/>
        <v>9</v>
      </c>
      <c r="Y42" s="3">
        <v>45</v>
      </c>
      <c r="AA42" s="3">
        <f t="shared" ca="1" si="13"/>
        <v>35</v>
      </c>
      <c r="AB42" s="3">
        <f t="shared" ca="1" si="14"/>
        <v>0.75364317700754757</v>
      </c>
      <c r="AC42" s="3">
        <f t="shared" si="12"/>
        <v>3</v>
      </c>
      <c r="AD42" s="1">
        <f t="shared" si="11"/>
        <v>15</v>
      </c>
    </row>
    <row r="43" spans="1:30" x14ac:dyDescent="0.25">
      <c r="A43" s="8"/>
      <c r="B43" s="13"/>
      <c r="C43" s="2"/>
      <c r="D43" s="3"/>
      <c r="E43" s="3"/>
      <c r="F43" s="3">
        <f ca="1">IF(E46&lt;90,90-E46,360-(E46-90))</f>
        <v>75</v>
      </c>
      <c r="G43" s="1">
        <f ca="1">0.9*COS(F43/180*PI())</f>
        <v>0.23293714059226867</v>
      </c>
      <c r="H43" s="1">
        <f ca="1">0.9*SIN(F43/180*PI())</f>
        <v>0.86933324366016151</v>
      </c>
      <c r="M43" s="8"/>
      <c r="N43" s="8"/>
      <c r="O43" s="9"/>
      <c r="P43" s="8"/>
      <c r="Q43" s="4"/>
      <c r="R43" s="4"/>
      <c r="S43" s="4"/>
      <c r="T43" s="4"/>
      <c r="U43" s="4"/>
      <c r="V43" s="3">
        <f t="shared" ca="1" si="2"/>
        <v>13</v>
      </c>
      <c r="W43" s="3">
        <f t="shared" ca="1" si="3"/>
        <v>0.64979387935569377</v>
      </c>
      <c r="X43" s="3">
        <f t="shared" si="10"/>
        <v>10</v>
      </c>
      <c r="Y43" s="3">
        <v>0</v>
      </c>
      <c r="AA43" s="3">
        <f t="shared" ca="1" si="13"/>
        <v>112</v>
      </c>
      <c r="AB43" s="3">
        <f t="shared" ca="1" si="14"/>
        <v>0.21266486255080208</v>
      </c>
      <c r="AC43" s="3">
        <f t="shared" si="12"/>
        <v>3</v>
      </c>
      <c r="AD43" s="1">
        <f t="shared" si="11"/>
        <v>20</v>
      </c>
    </row>
    <row r="44" spans="1:30" ht="12.75" customHeight="1" x14ac:dyDescent="0.25">
      <c r="A44" s="8"/>
      <c r="B44" s="13"/>
      <c r="C44" s="2"/>
      <c r="D44" s="3"/>
      <c r="E44" s="3"/>
      <c r="F44" s="3">
        <f ca="1">F43-8</f>
        <v>67</v>
      </c>
      <c r="G44" s="1">
        <f ca="1">0.25*COS(F44/180*PI())</f>
        <v>9.7682782122318429E-2</v>
      </c>
      <c r="H44" s="1">
        <f ca="1">0.25*SIN(F44/180*PI())</f>
        <v>0.23012621336311009</v>
      </c>
      <c r="M44" s="18"/>
      <c r="N44" s="8"/>
      <c r="O44" s="9"/>
      <c r="P44" s="4"/>
      <c r="Q44" s="4"/>
      <c r="R44" s="4"/>
      <c r="S44" s="4"/>
      <c r="T44" s="4"/>
      <c r="U44" s="4"/>
      <c r="V44" s="3">
        <f t="shared" ca="1" si="2"/>
        <v>30</v>
      </c>
      <c r="W44" s="3">
        <f t="shared" ca="1" si="3"/>
        <v>0.44675799202256194</v>
      </c>
      <c r="X44" s="3">
        <f t="shared" si="10"/>
        <v>10</v>
      </c>
      <c r="Y44" s="3">
        <v>15</v>
      </c>
      <c r="AA44" s="3">
        <f t="shared" ca="1" si="13"/>
        <v>102</v>
      </c>
      <c r="AB44" s="3">
        <f t="shared" ca="1" si="14"/>
        <v>0.2752983655237613</v>
      </c>
      <c r="AC44" s="3">
        <f t="shared" si="12"/>
        <v>3</v>
      </c>
      <c r="AD44" s="1">
        <f t="shared" si="11"/>
        <v>25</v>
      </c>
    </row>
    <row r="45" spans="1:30" ht="12.75" customHeight="1" x14ac:dyDescent="0.25">
      <c r="A45" s="8"/>
      <c r="B45" s="13"/>
      <c r="D45" s="3"/>
      <c r="E45" s="3"/>
      <c r="F45" s="3"/>
      <c r="G45" s="1">
        <v>0</v>
      </c>
      <c r="H45" s="1">
        <v>0</v>
      </c>
      <c r="M45" s="18"/>
      <c r="N45" s="8"/>
      <c r="O45" s="9"/>
      <c r="P45" s="4"/>
      <c r="Q45" s="4"/>
      <c r="R45" s="4"/>
      <c r="S45" s="4"/>
      <c r="T45" s="4"/>
      <c r="U45" s="4"/>
      <c r="V45" s="3">
        <f t="shared" ca="1" si="2"/>
        <v>22</v>
      </c>
      <c r="W45" s="3">
        <f t="shared" ca="1" si="3"/>
        <v>0.51126466752247512</v>
      </c>
      <c r="X45" s="3">
        <f t="shared" si="10"/>
        <v>10</v>
      </c>
      <c r="Y45" s="3">
        <v>30</v>
      </c>
      <c r="AA45" s="3">
        <f t="shared" ca="1" si="13"/>
        <v>52</v>
      </c>
      <c r="AB45" s="3">
        <f t="shared" ca="1" si="14"/>
        <v>0.62733440088973147</v>
      </c>
      <c r="AC45" s="3">
        <f t="shared" si="12"/>
        <v>3</v>
      </c>
      <c r="AD45" s="1">
        <f t="shared" si="11"/>
        <v>30</v>
      </c>
    </row>
    <row r="46" spans="1:30" x14ac:dyDescent="0.25">
      <c r="A46" s="8"/>
      <c r="B46" s="13"/>
      <c r="C46" s="3">
        <f ca="1">IF($A$2="A",VLOOKUP(C41,$Q$1:$T$25,3,FALSE),IF($A$2="B",VLOOKUP(C41,$V$2:$Y$50,3,FALSE),IF($A$2="C",VLOOKUP(C41,$AA$2:$AD$146,3,FALSE),VLOOKUP(C41,$AF$2:$AI$27,3,FALSE))))</f>
        <v>12</v>
      </c>
      <c r="D46" s="3">
        <f ca="1">C46+C51/60</f>
        <v>12.5</v>
      </c>
      <c r="E46" s="3">
        <f ca="1">IF(D46*30&lt;360,D46*30,D46*30-360)</f>
        <v>15</v>
      </c>
      <c r="F46" s="3">
        <f ca="1">AVERAGE(F43,F42)</f>
        <v>79</v>
      </c>
      <c r="G46" s="1">
        <f ca="1">0.25*COS(F46/180*PI())</f>
        <v>4.7702248844136229E-2</v>
      </c>
      <c r="H46" s="1">
        <f ca="1">0.25*SIN(F46/180*PI())</f>
        <v>0.24540679586191599</v>
      </c>
      <c r="M46" s="8"/>
      <c r="N46" s="8"/>
      <c r="O46" s="9"/>
      <c r="P46" s="4"/>
      <c r="Q46" s="4"/>
      <c r="R46" s="4"/>
      <c r="S46" s="4"/>
      <c r="T46" s="4"/>
      <c r="U46" s="4"/>
      <c r="V46" s="3">
        <f t="shared" ca="1" si="2"/>
        <v>2</v>
      </c>
      <c r="W46" s="3">
        <f t="shared" ca="1" si="3"/>
        <v>0.91341044094466428</v>
      </c>
      <c r="X46" s="3">
        <f t="shared" si="10"/>
        <v>10</v>
      </c>
      <c r="Y46" s="3">
        <v>45</v>
      </c>
      <c r="AA46" s="3">
        <f t="shared" ca="1" si="13"/>
        <v>5</v>
      </c>
      <c r="AB46" s="3">
        <f t="shared" ca="1" si="14"/>
        <v>0.97299383283676422</v>
      </c>
      <c r="AC46" s="3">
        <f t="shared" si="12"/>
        <v>3</v>
      </c>
      <c r="AD46" s="1">
        <f t="shared" si="11"/>
        <v>35</v>
      </c>
    </row>
    <row r="47" spans="1:30" ht="13" x14ac:dyDescent="0.3">
      <c r="A47" s="8"/>
      <c r="B47" s="13"/>
      <c r="C47" s="3"/>
      <c r="D47" s="3"/>
      <c r="E47" s="3"/>
      <c r="F47" s="3">
        <f ca="1">F43</f>
        <v>75</v>
      </c>
      <c r="G47" s="1">
        <f ca="1">G43</f>
        <v>0.23293714059226867</v>
      </c>
      <c r="H47" s="1">
        <f ca="1">H43</f>
        <v>0.86933324366016151</v>
      </c>
      <c r="M47" s="8"/>
      <c r="N47" s="6"/>
      <c r="O47" s="4"/>
      <c r="P47" s="4"/>
      <c r="Q47" s="4"/>
      <c r="R47" s="4"/>
      <c r="S47" s="4"/>
      <c r="T47" s="4"/>
      <c r="U47" s="4"/>
      <c r="V47" s="3">
        <f t="shared" ca="1" si="2"/>
        <v>5</v>
      </c>
      <c r="W47" s="3">
        <f t="shared" ca="1" si="3"/>
        <v>0.87351189622949688</v>
      </c>
      <c r="X47" s="3">
        <f t="shared" si="10"/>
        <v>11</v>
      </c>
      <c r="Y47" s="3">
        <v>0</v>
      </c>
      <c r="AA47" s="3">
        <f t="shared" ca="1" si="13"/>
        <v>3</v>
      </c>
      <c r="AB47" s="3">
        <f t="shared" ca="1" si="14"/>
        <v>0.97780858972983431</v>
      </c>
      <c r="AC47" s="3">
        <f t="shared" si="12"/>
        <v>3</v>
      </c>
      <c r="AD47" s="1">
        <f t="shared" ref="AD47:AD78" si="15">AD35</f>
        <v>40</v>
      </c>
    </row>
    <row r="48" spans="1:30" x14ac:dyDescent="0.25">
      <c r="A48" s="8"/>
      <c r="B48" s="13"/>
      <c r="C48" s="3"/>
      <c r="D48" s="3"/>
      <c r="E48" s="3"/>
      <c r="F48" s="3">
        <f ca="1">AVERAGE(F43,F44)</f>
        <v>71</v>
      </c>
      <c r="G48" s="1">
        <f ca="1">0.25*COS(F48/180*PI())</f>
        <v>8.1392038614289189E-2</v>
      </c>
      <c r="H48" s="1">
        <f ca="1">0.25*SIN(F48/180*PI())</f>
        <v>0.23637964389982918</v>
      </c>
      <c r="M48" s="8"/>
      <c r="N48" s="8"/>
      <c r="O48" s="23"/>
      <c r="P48" s="4"/>
      <c r="Q48" s="4"/>
      <c r="R48" s="4"/>
      <c r="S48" s="4"/>
      <c r="T48" s="4"/>
      <c r="U48" s="4"/>
      <c r="V48" s="3">
        <f t="shared" ca="1" si="2"/>
        <v>38</v>
      </c>
      <c r="W48" s="3">
        <f t="shared" ca="1" si="3"/>
        <v>0.31948590053184034</v>
      </c>
      <c r="X48" s="3">
        <f t="shared" si="10"/>
        <v>11</v>
      </c>
      <c r="Y48" s="3">
        <v>15</v>
      </c>
      <c r="AA48" s="3">
        <f t="shared" ca="1" si="13"/>
        <v>40</v>
      </c>
      <c r="AB48" s="3">
        <f t="shared" ca="1" si="14"/>
        <v>0.72493636486702417</v>
      </c>
      <c r="AC48" s="3">
        <f t="shared" si="12"/>
        <v>3</v>
      </c>
      <c r="AD48" s="1">
        <f t="shared" si="15"/>
        <v>45</v>
      </c>
    </row>
    <row r="49" spans="1:30" x14ac:dyDescent="0.25">
      <c r="A49" s="8"/>
      <c r="B49" s="11"/>
      <c r="C49" s="3"/>
      <c r="D49" s="3"/>
      <c r="E49" s="3"/>
      <c r="F49" s="3"/>
      <c r="G49" s="1">
        <v>0</v>
      </c>
      <c r="H49" s="1">
        <v>0</v>
      </c>
      <c r="M49" s="8"/>
      <c r="N49" s="8"/>
      <c r="O49" s="23"/>
      <c r="P49" s="4"/>
      <c r="Q49" s="4"/>
      <c r="R49" s="4"/>
      <c r="S49" s="4"/>
      <c r="T49" s="4"/>
      <c r="U49" s="4"/>
      <c r="V49" s="3">
        <f t="shared" ca="1" si="2"/>
        <v>42</v>
      </c>
      <c r="W49" s="3">
        <f t="shared" ca="1" si="3"/>
        <v>0.23368872077245606</v>
      </c>
      <c r="X49" s="3">
        <f t="shared" si="10"/>
        <v>11</v>
      </c>
      <c r="Y49" s="3">
        <v>30</v>
      </c>
      <c r="AA49" s="3">
        <f t="shared" ca="1" si="13"/>
        <v>7</v>
      </c>
      <c r="AB49" s="3">
        <f t="shared" ca="1" si="14"/>
        <v>0.95382082943670687</v>
      </c>
      <c r="AC49" s="3">
        <f t="shared" si="12"/>
        <v>3</v>
      </c>
      <c r="AD49" s="1">
        <f t="shared" si="15"/>
        <v>50</v>
      </c>
    </row>
    <row r="50" spans="1:30" x14ac:dyDescent="0.25">
      <c r="A50" s="8"/>
      <c r="B50" s="14" t="s">
        <v>3</v>
      </c>
      <c r="C50" s="3"/>
      <c r="D50" s="3"/>
      <c r="E50" s="3"/>
      <c r="F50" s="3">
        <f ca="1">F51+2</f>
        <v>272</v>
      </c>
      <c r="G50" s="1">
        <f ca="1">0.5*COS(F50/180*PI())</f>
        <v>1.7449748351250197E-2</v>
      </c>
      <c r="H50" s="1">
        <f ca="1">0.5*SIN(F50/180*PI())</f>
        <v>-0.49969541350954788</v>
      </c>
      <c r="M50" s="8"/>
      <c r="N50" s="8"/>
      <c r="O50" s="23"/>
      <c r="P50" s="4"/>
      <c r="Q50" s="4"/>
      <c r="R50" s="4"/>
      <c r="S50" s="4"/>
      <c r="T50" s="4"/>
      <c r="U50" s="4"/>
      <c r="V50" s="3">
        <f t="shared" ca="1" si="2"/>
        <v>10</v>
      </c>
      <c r="W50" s="3">
        <f t="shared" ca="1" si="3"/>
        <v>0.7802387340487773</v>
      </c>
      <c r="X50" s="3">
        <f t="shared" si="10"/>
        <v>11</v>
      </c>
      <c r="Y50" s="3">
        <v>45</v>
      </c>
      <c r="AA50" s="3">
        <f t="shared" ca="1" si="13"/>
        <v>143</v>
      </c>
      <c r="AB50" s="3">
        <f t="shared" ca="1" si="14"/>
        <v>9.4861101708789697E-3</v>
      </c>
      <c r="AC50" s="3">
        <f t="shared" si="12"/>
        <v>3</v>
      </c>
      <c r="AD50" s="1">
        <f t="shared" si="15"/>
        <v>55</v>
      </c>
    </row>
    <row r="51" spans="1:30" x14ac:dyDescent="0.25">
      <c r="A51" s="8"/>
      <c r="B51" s="15"/>
      <c r="C51" s="3">
        <f ca="1">IF($A$2="A",VLOOKUP(C41,$Q$1:$T$25,4,FALSE),IF($A$2="B",VLOOKUP(C41,$V$2:$Y$50,4,FALSE),IF($A$2="C",VLOOKUP(C41,$AA$2:$AD$146,4,FALSE),VLOOKUP(C41,$AF$2:$AI$27,4,FALSE))))</f>
        <v>30</v>
      </c>
      <c r="D51" s="3">
        <f ca="1">C51</f>
        <v>30</v>
      </c>
      <c r="E51" s="3">
        <f ca="1">D51*6</f>
        <v>180</v>
      </c>
      <c r="F51" s="3">
        <f ca="1">IF(E51&lt;90,90-E51,360-(E51-90))</f>
        <v>270</v>
      </c>
      <c r="G51" s="1">
        <f ca="1">COS(F51/180*PI())*1.45</f>
        <v>-2.6646978894262485E-16</v>
      </c>
      <c r="H51" s="1">
        <f ca="1">SIN(F51/180*PI())*1.45</f>
        <v>-1.45</v>
      </c>
      <c r="M51" s="8"/>
      <c r="N51" s="8"/>
      <c r="O51" s="23"/>
      <c r="P51" s="4"/>
      <c r="Q51" s="4"/>
      <c r="R51" s="4"/>
      <c r="S51" s="4"/>
      <c r="T51" s="4"/>
      <c r="U51" s="4"/>
      <c r="AA51" s="3">
        <f t="shared" ca="1" si="13"/>
        <v>53</v>
      </c>
      <c r="AB51" s="3">
        <f t="shared" ca="1" si="14"/>
        <v>0.62284476087821661</v>
      </c>
      <c r="AC51" s="3">
        <f t="shared" si="12"/>
        <v>4</v>
      </c>
      <c r="AD51" s="1">
        <f t="shared" si="15"/>
        <v>0</v>
      </c>
    </row>
    <row r="52" spans="1:30" x14ac:dyDescent="0.25">
      <c r="A52" s="8"/>
      <c r="B52" s="15"/>
      <c r="C52" s="3"/>
      <c r="D52" s="3"/>
      <c r="E52" s="3"/>
      <c r="F52" s="3">
        <f ca="1">F51+1</f>
        <v>271</v>
      </c>
      <c r="G52" s="1">
        <f ca="1">0.5*COS(F52/180*PI())</f>
        <v>8.726203218641565E-3</v>
      </c>
      <c r="H52" s="1">
        <f ca="1">0.5*SIN(F52/180*PI())</f>
        <v>-0.49992384757819563</v>
      </c>
      <c r="M52" s="8"/>
      <c r="N52" s="8"/>
      <c r="O52" s="23"/>
      <c r="P52" s="4"/>
      <c r="Q52" s="4"/>
      <c r="R52" s="4"/>
      <c r="S52" s="4"/>
      <c r="T52" s="4"/>
      <c r="U52" s="4"/>
      <c r="AA52" s="3">
        <f t="shared" ca="1" si="13"/>
        <v>20</v>
      </c>
      <c r="AB52" s="3">
        <f t="shared" ca="1" si="14"/>
        <v>0.84048100407093795</v>
      </c>
      <c r="AC52" s="3">
        <f t="shared" si="12"/>
        <v>4</v>
      </c>
      <c r="AD52" s="1">
        <f t="shared" si="15"/>
        <v>5</v>
      </c>
    </row>
    <row r="53" spans="1:30" x14ac:dyDescent="0.25">
      <c r="A53" s="8"/>
      <c r="B53" s="15"/>
      <c r="C53" s="3"/>
      <c r="D53" s="3"/>
      <c r="E53" s="3"/>
      <c r="F53" s="3"/>
      <c r="G53" s="1">
        <v>0</v>
      </c>
      <c r="H53" s="1">
        <v>0</v>
      </c>
      <c r="M53" s="8"/>
      <c r="N53" s="8"/>
      <c r="O53" s="23"/>
      <c r="P53" s="4"/>
      <c r="Q53" s="4"/>
      <c r="R53" s="4"/>
      <c r="S53" s="4"/>
      <c r="T53" s="4"/>
      <c r="U53" s="4"/>
      <c r="AA53" s="3">
        <f t="shared" ca="1" si="13"/>
        <v>54</v>
      </c>
      <c r="AB53" s="3">
        <f t="shared" ca="1" si="14"/>
        <v>0.59402508968267276</v>
      </c>
      <c r="AC53" s="3">
        <f t="shared" si="12"/>
        <v>4</v>
      </c>
      <c r="AD53" s="1">
        <f t="shared" si="15"/>
        <v>10</v>
      </c>
    </row>
    <row r="54" spans="1:30" x14ac:dyDescent="0.25">
      <c r="A54" s="8"/>
      <c r="B54" s="15"/>
      <c r="C54" s="3"/>
      <c r="D54" s="3"/>
      <c r="E54" s="3"/>
      <c r="F54" s="3">
        <f ca="1">F51-2</f>
        <v>268</v>
      </c>
      <c r="G54" s="1">
        <f ca="1">0.5*COS(F54/180*PI())</f>
        <v>-1.7449748351250381E-2</v>
      </c>
      <c r="H54" s="1">
        <f ca="1">0.5*SIN(F54/180*PI())</f>
        <v>-0.49969541350954788</v>
      </c>
      <c r="M54" s="8"/>
      <c r="N54" s="8"/>
      <c r="O54" s="23"/>
      <c r="P54" s="4"/>
      <c r="Q54" s="4"/>
      <c r="R54" s="4"/>
      <c r="S54" s="4"/>
      <c r="T54" s="4"/>
      <c r="U54" s="4"/>
      <c r="AA54" s="3">
        <f t="shared" ca="1" si="13"/>
        <v>107</v>
      </c>
      <c r="AB54" s="3">
        <f t="shared" ca="1" si="14"/>
        <v>0.22637267307247932</v>
      </c>
      <c r="AC54" s="3">
        <f t="shared" si="12"/>
        <v>4</v>
      </c>
      <c r="AD54" s="1">
        <f t="shared" si="15"/>
        <v>15</v>
      </c>
    </row>
    <row r="55" spans="1:30" x14ac:dyDescent="0.25">
      <c r="A55" s="8"/>
      <c r="B55" s="15"/>
      <c r="C55" s="3"/>
      <c r="D55" s="3"/>
      <c r="E55" s="3"/>
      <c r="F55" s="3">
        <f ca="1">F51</f>
        <v>270</v>
      </c>
      <c r="G55" s="1">
        <f ca="1">G51</f>
        <v>-2.6646978894262485E-16</v>
      </c>
      <c r="H55" s="1">
        <f ca="1">H51</f>
        <v>-1.45</v>
      </c>
      <c r="J55" s="26" t="str">
        <f ca="1">C46&amp;" : "&amp;TEXT(C51,"00")</f>
        <v>12 : 30</v>
      </c>
      <c r="K55" s="26"/>
      <c r="M55" s="8"/>
      <c r="N55" s="8"/>
      <c r="O55" s="23"/>
      <c r="P55" s="4"/>
      <c r="Q55" s="4"/>
      <c r="R55" s="4"/>
      <c r="S55" s="4"/>
      <c r="T55" s="4"/>
      <c r="U55" s="4"/>
      <c r="AA55" s="3">
        <f t="shared" ca="1" si="13"/>
        <v>142</v>
      </c>
      <c r="AB55" s="3">
        <f t="shared" ca="1" si="14"/>
        <v>1.4646293836242941E-2</v>
      </c>
      <c r="AC55" s="3">
        <f t="shared" si="12"/>
        <v>4</v>
      </c>
      <c r="AD55" s="1">
        <f t="shared" si="15"/>
        <v>20</v>
      </c>
    </row>
    <row r="56" spans="1:30" x14ac:dyDescent="0.25">
      <c r="A56" s="8"/>
      <c r="B56" s="15"/>
      <c r="C56" s="3"/>
      <c r="D56" s="3"/>
      <c r="E56" s="3"/>
      <c r="F56" s="3">
        <f ca="1">F51-1</f>
        <v>269</v>
      </c>
      <c r="G56" s="1">
        <f ca="1">0.5*COS(F56/180*PI())</f>
        <v>-8.7262032186417489E-3</v>
      </c>
      <c r="H56" s="1">
        <f ca="1">0.5*SIN(F56/180*PI())</f>
        <v>-0.49992384757819563</v>
      </c>
      <c r="J56" s="26"/>
      <c r="K56" s="26"/>
      <c r="M56" s="8"/>
      <c r="N56" s="8"/>
      <c r="O56" s="8"/>
      <c r="P56" s="8"/>
      <c r="Q56" s="8"/>
      <c r="R56" s="8"/>
      <c r="S56" s="8"/>
      <c r="T56" s="8"/>
      <c r="U56" s="8"/>
      <c r="AA56" s="3">
        <f t="shared" ca="1" si="13"/>
        <v>85</v>
      </c>
      <c r="AB56" s="3">
        <f t="shared" ca="1" si="14"/>
        <v>0.39815327370665032</v>
      </c>
      <c r="AC56" s="3">
        <f t="shared" si="12"/>
        <v>4</v>
      </c>
      <c r="AD56" s="1">
        <f t="shared" si="15"/>
        <v>25</v>
      </c>
    </row>
    <row r="57" spans="1:30" x14ac:dyDescent="0.25">
      <c r="A57" s="8"/>
      <c r="B57" s="16"/>
      <c r="C57" s="3"/>
      <c r="D57" s="3"/>
      <c r="E57" s="3"/>
      <c r="F57" s="3"/>
      <c r="G57" s="1">
        <v>0</v>
      </c>
      <c r="H57" s="1">
        <v>0</v>
      </c>
      <c r="M57" s="8"/>
      <c r="N57" s="8"/>
      <c r="AA57" s="3">
        <f t="shared" ca="1" si="13"/>
        <v>30</v>
      </c>
      <c r="AB57" s="3">
        <f t="shared" ca="1" si="14"/>
        <v>0.78954330836178632</v>
      </c>
      <c r="AC57" s="3">
        <f t="shared" si="12"/>
        <v>4</v>
      </c>
      <c r="AD57" s="1">
        <f t="shared" si="15"/>
        <v>30</v>
      </c>
    </row>
    <row r="58" spans="1:30" x14ac:dyDescent="0.25">
      <c r="A58" s="8"/>
      <c r="B58" s="9"/>
      <c r="C58" s="4"/>
      <c r="D58" s="4"/>
      <c r="E58" s="4"/>
      <c r="F58" s="4"/>
      <c r="G58" s="4"/>
      <c r="H58" s="4"/>
      <c r="I58" s="8"/>
      <c r="J58" s="8"/>
      <c r="K58" s="8"/>
      <c r="L58" s="8"/>
      <c r="M58" s="8"/>
      <c r="N58" s="8"/>
      <c r="AA58" s="3">
        <f t="shared" ca="1" si="13"/>
        <v>92</v>
      </c>
      <c r="AB58" s="3">
        <f t="shared" ca="1" si="14"/>
        <v>0.34582500393478377</v>
      </c>
      <c r="AC58" s="3">
        <f t="shared" si="12"/>
        <v>4</v>
      </c>
      <c r="AD58" s="1">
        <f t="shared" si="15"/>
        <v>35</v>
      </c>
    </row>
    <row r="59" spans="1:30" ht="13" x14ac:dyDescent="0.3">
      <c r="A59" s="8"/>
      <c r="B59" s="10">
        <v>1</v>
      </c>
      <c r="C59" s="11"/>
      <c r="D59" s="11"/>
      <c r="E59" s="11"/>
      <c r="F59" s="11"/>
      <c r="G59" s="11" t="s">
        <v>0</v>
      </c>
      <c r="H59" s="11" t="s">
        <v>1</v>
      </c>
      <c r="M59" s="8"/>
      <c r="N59" s="8"/>
      <c r="AA59" s="3">
        <f t="shared" ca="1" si="13"/>
        <v>123</v>
      </c>
      <c r="AB59" s="3">
        <f t="shared" ca="1" si="14"/>
        <v>0.13271719603663179</v>
      </c>
      <c r="AC59" s="3">
        <f t="shared" ref="AC59:AC90" si="16">AC47+1</f>
        <v>4</v>
      </c>
      <c r="AD59" s="1">
        <f t="shared" si="15"/>
        <v>40</v>
      </c>
    </row>
    <row r="60" spans="1:30" x14ac:dyDescent="0.25">
      <c r="A60" s="8"/>
      <c r="B60" s="12" t="s">
        <v>2</v>
      </c>
      <c r="C60" s="17">
        <v>4</v>
      </c>
      <c r="D60" s="1"/>
      <c r="E60" s="1"/>
      <c r="F60" s="1"/>
      <c r="G60" s="1">
        <v>0</v>
      </c>
      <c r="H60" s="1">
        <v>0</v>
      </c>
      <c r="M60" s="8"/>
      <c r="N60" s="8"/>
      <c r="AA60" s="3">
        <f t="shared" ca="1" si="13"/>
        <v>47</v>
      </c>
      <c r="AB60" s="3">
        <f t="shared" ca="1" si="14"/>
        <v>0.6712845055312443</v>
      </c>
      <c r="AC60" s="3">
        <f t="shared" si="16"/>
        <v>4</v>
      </c>
      <c r="AD60" s="1">
        <f t="shared" si="15"/>
        <v>45</v>
      </c>
    </row>
    <row r="61" spans="1:30" x14ac:dyDescent="0.25">
      <c r="A61" s="8"/>
      <c r="B61" s="13"/>
      <c r="C61" s="2"/>
      <c r="D61" s="3"/>
      <c r="E61" s="3"/>
      <c r="F61" s="3">
        <f ca="1">F62+8</f>
        <v>128</v>
      </c>
      <c r="G61" s="1">
        <f ca="1">0.25*COS(F61/180*PI())</f>
        <v>-0.15391536883141457</v>
      </c>
      <c r="H61" s="1">
        <f ca="1">0.25*SIN(F61/180*PI())</f>
        <v>0.1970026884016805</v>
      </c>
      <c r="M61" s="8"/>
      <c r="N61" s="8"/>
      <c r="AA61" s="3">
        <f t="shared" ca="1" si="13"/>
        <v>29</v>
      </c>
      <c r="AB61" s="3">
        <f t="shared" ca="1" si="14"/>
        <v>0.79020297078739121</v>
      </c>
      <c r="AC61" s="3">
        <f t="shared" si="16"/>
        <v>4</v>
      </c>
      <c r="AD61" s="1">
        <f t="shared" si="15"/>
        <v>50</v>
      </c>
    </row>
    <row r="62" spans="1:30" x14ac:dyDescent="0.25">
      <c r="A62" s="8"/>
      <c r="B62" s="13"/>
      <c r="C62" s="2"/>
      <c r="D62" s="3"/>
      <c r="E62" s="3"/>
      <c r="F62" s="3">
        <f ca="1">IF(E65&lt;90,90-E65,360-(E65-90))</f>
        <v>120</v>
      </c>
      <c r="G62" s="1">
        <f ca="1">0.9*COS(F62/180*PI())</f>
        <v>-0.44999999999999979</v>
      </c>
      <c r="H62" s="1">
        <f ca="1">0.9*SIN(F62/180*PI())</f>
        <v>0.77942286340599487</v>
      </c>
      <c r="M62" s="8"/>
      <c r="N62" s="8"/>
      <c r="AA62" s="3">
        <f t="shared" ca="1" si="13"/>
        <v>87</v>
      </c>
      <c r="AB62" s="3">
        <f t="shared" ca="1" si="14"/>
        <v>0.3885140824566119</v>
      </c>
      <c r="AC62" s="3">
        <f t="shared" si="16"/>
        <v>4</v>
      </c>
      <c r="AD62" s="1">
        <f t="shared" si="15"/>
        <v>55</v>
      </c>
    </row>
    <row r="63" spans="1:30" x14ac:dyDescent="0.25">
      <c r="A63" s="8"/>
      <c r="B63" s="13"/>
      <c r="C63" s="2"/>
      <c r="D63" s="3"/>
      <c r="E63" s="3"/>
      <c r="F63" s="3">
        <f ca="1">F62-8</f>
        <v>112</v>
      </c>
      <c r="G63" s="1">
        <f ca="1">0.25*COS(F63/180*PI())</f>
        <v>-9.3651648353978018E-2</v>
      </c>
      <c r="H63" s="1">
        <f ca="1">0.25*SIN(F63/180*PI())</f>
        <v>0.23179596364169686</v>
      </c>
      <c r="M63" s="8"/>
      <c r="N63" s="8"/>
      <c r="AA63" s="3">
        <f t="shared" ca="1" si="13"/>
        <v>37</v>
      </c>
      <c r="AB63" s="3">
        <f t="shared" ca="1" si="14"/>
        <v>0.7491164361390692</v>
      </c>
      <c r="AC63" s="3">
        <f t="shared" si="16"/>
        <v>5</v>
      </c>
      <c r="AD63" s="1">
        <f t="shared" si="15"/>
        <v>0</v>
      </c>
    </row>
    <row r="64" spans="1:30" x14ac:dyDescent="0.25">
      <c r="A64" s="8"/>
      <c r="B64" s="13"/>
      <c r="D64" s="3"/>
      <c r="E64" s="3"/>
      <c r="F64" s="3"/>
      <c r="G64" s="1">
        <v>0</v>
      </c>
      <c r="H64" s="1">
        <v>0</v>
      </c>
      <c r="M64" s="8"/>
      <c r="N64" s="8"/>
      <c r="AA64" s="3">
        <f t="shared" ca="1" si="13"/>
        <v>133</v>
      </c>
      <c r="AB64" s="3">
        <f t="shared" ca="1" si="14"/>
        <v>4.3577647133996145E-2</v>
      </c>
      <c r="AC64" s="3">
        <f t="shared" si="16"/>
        <v>5</v>
      </c>
      <c r="AD64" s="1">
        <f t="shared" si="15"/>
        <v>5</v>
      </c>
    </row>
    <row r="65" spans="1:30" x14ac:dyDescent="0.25">
      <c r="A65" s="8"/>
      <c r="B65" s="13"/>
      <c r="C65" s="3">
        <f ca="1">IF($A$2="A",VLOOKUP(C60,$Q$1:$T$25,3,FALSE),IF($A$2="B",VLOOKUP(C60,$V$2:$Y$50,3,FALSE),IF($A$2="C",VLOOKUP(C60,$AA$2:$AD$146,3,FALSE),VLOOKUP(C60,$AF$2:$AI$27,3,FALSE))))</f>
        <v>11</v>
      </c>
      <c r="D65" s="3">
        <f ca="1">C65+C70/60</f>
        <v>11</v>
      </c>
      <c r="E65" s="3">
        <f ca="1">IF(D65*30&lt;360,D65*30,D65*30-360)</f>
        <v>330</v>
      </c>
      <c r="F65" s="3">
        <f ca="1">AVERAGE(F62,F61)</f>
        <v>124</v>
      </c>
      <c r="G65" s="1">
        <f ca="1">0.25*COS(F65/180*PI())</f>
        <v>-0.13979822586768667</v>
      </c>
      <c r="H65" s="1">
        <f ca="1">0.25*SIN(F65/180*PI())</f>
        <v>0.20725939313876043</v>
      </c>
      <c r="M65" s="8"/>
      <c r="N65" s="8"/>
      <c r="AA65" s="3">
        <f t="shared" ca="1" si="13"/>
        <v>31</v>
      </c>
      <c r="AB65" s="3">
        <f t="shared" ca="1" si="14"/>
        <v>0.77375339617017103</v>
      </c>
      <c r="AC65" s="3">
        <f t="shared" si="16"/>
        <v>5</v>
      </c>
      <c r="AD65" s="1">
        <f t="shared" si="15"/>
        <v>10</v>
      </c>
    </row>
    <row r="66" spans="1:30" ht="12.75" customHeight="1" x14ac:dyDescent="0.25">
      <c r="A66" s="8"/>
      <c r="B66" s="13"/>
      <c r="C66" s="3"/>
      <c r="D66" s="3"/>
      <c r="E66" s="3"/>
      <c r="F66" s="3">
        <f ca="1">F62</f>
        <v>120</v>
      </c>
      <c r="G66" s="1">
        <f ca="1">G62</f>
        <v>-0.44999999999999979</v>
      </c>
      <c r="H66" s="1">
        <f ca="1">H62</f>
        <v>0.77942286340599487</v>
      </c>
      <c r="M66" s="18"/>
      <c r="N66" s="8"/>
      <c r="AA66" s="3">
        <f t="shared" ca="1" si="13"/>
        <v>116</v>
      </c>
      <c r="AB66" s="3">
        <f t="shared" ca="1" si="14"/>
        <v>0.1942627552563011</v>
      </c>
      <c r="AC66" s="3">
        <f t="shared" si="16"/>
        <v>5</v>
      </c>
      <c r="AD66" s="1">
        <f t="shared" si="15"/>
        <v>15</v>
      </c>
    </row>
    <row r="67" spans="1:30" ht="12.75" customHeight="1" x14ac:dyDescent="0.25">
      <c r="A67" s="8"/>
      <c r="B67" s="13"/>
      <c r="C67" s="3"/>
      <c r="D67" s="3"/>
      <c r="E67" s="3"/>
      <c r="F67" s="3">
        <f ca="1">AVERAGE(F62,F63)</f>
        <v>116</v>
      </c>
      <c r="G67" s="1">
        <f ca="1">0.25*COS(F67/180*PI())</f>
        <v>-0.10959278669726938</v>
      </c>
      <c r="H67" s="1">
        <f ca="1">0.25*SIN(F67/180*PI())</f>
        <v>0.22469851157479173</v>
      </c>
      <c r="M67" s="18"/>
      <c r="N67" s="8"/>
      <c r="AA67" s="3">
        <f t="shared" ref="AA67:AA98" ca="1" si="17">RANK(AB67,$AB$3:$AB$146,0)</f>
        <v>27</v>
      </c>
      <c r="AB67" s="3">
        <f t="shared" ref="AB67:AB98" ca="1" si="18">RAND()</f>
        <v>0.8061281172027166</v>
      </c>
      <c r="AC67" s="3">
        <f t="shared" si="16"/>
        <v>5</v>
      </c>
      <c r="AD67" s="1">
        <f t="shared" si="15"/>
        <v>20</v>
      </c>
    </row>
    <row r="68" spans="1:30" x14ac:dyDescent="0.25">
      <c r="A68" s="8"/>
      <c r="B68" s="11"/>
      <c r="C68" s="3"/>
      <c r="D68" s="3"/>
      <c r="E68" s="3"/>
      <c r="F68" s="3"/>
      <c r="G68" s="1">
        <v>0</v>
      </c>
      <c r="H68" s="1">
        <v>0</v>
      </c>
      <c r="M68" s="8"/>
      <c r="N68" s="8"/>
      <c r="AA68" s="3">
        <f t="shared" ca="1" si="17"/>
        <v>32</v>
      </c>
      <c r="AB68" s="3">
        <f t="shared" ca="1" si="18"/>
        <v>0.77258837343510423</v>
      </c>
      <c r="AC68" s="3">
        <f t="shared" si="16"/>
        <v>5</v>
      </c>
      <c r="AD68" s="1">
        <f t="shared" si="15"/>
        <v>25</v>
      </c>
    </row>
    <row r="69" spans="1:30" ht="13" x14ac:dyDescent="0.3">
      <c r="A69" s="8"/>
      <c r="B69" s="14" t="s">
        <v>3</v>
      </c>
      <c r="C69" s="3"/>
      <c r="D69" s="3"/>
      <c r="E69" s="3"/>
      <c r="F69" s="3">
        <f ca="1">F70+2</f>
        <v>92</v>
      </c>
      <c r="G69" s="1">
        <f ca="1">0.5*COS(F69/180*PI())</f>
        <v>-1.7449748351250367E-2</v>
      </c>
      <c r="H69" s="1">
        <f ca="1">0.5*SIN(F69/180*PI())</f>
        <v>0.49969541350954788</v>
      </c>
      <c r="M69" s="8"/>
      <c r="N69" s="6"/>
      <c r="AA69" s="3">
        <f t="shared" ca="1" si="17"/>
        <v>78</v>
      </c>
      <c r="AB69" s="3">
        <f t="shared" ca="1" si="18"/>
        <v>0.43760729124384556</v>
      </c>
      <c r="AC69" s="3">
        <f t="shared" si="16"/>
        <v>5</v>
      </c>
      <c r="AD69" s="1">
        <f t="shared" si="15"/>
        <v>30</v>
      </c>
    </row>
    <row r="70" spans="1:30" x14ac:dyDescent="0.25">
      <c r="A70" s="8"/>
      <c r="B70" s="15"/>
      <c r="C70" s="3">
        <f ca="1">IF($A$2="A",VLOOKUP(C60,$Q$1:$T$25,4,FALSE),IF($A$2="B",VLOOKUP(C60,$V$2:$Y$50,4,FALSE),IF($A$2="C",VLOOKUP(C60,$AA$2:$AD$146,4,FALSE),VLOOKUP(C60,$AF$2:$AI$27,4,FALSE))))</f>
        <v>0</v>
      </c>
      <c r="D70" s="3">
        <f ca="1">C70</f>
        <v>0</v>
      </c>
      <c r="E70" s="3">
        <f ca="1">D70*6</f>
        <v>0</v>
      </c>
      <c r="F70" s="3">
        <f ca="1">IF(E70&lt;90,90-E70,360-(E70-90))</f>
        <v>90</v>
      </c>
      <c r="G70" s="1">
        <f ca="1">COS(F70/180*PI())*1.45</f>
        <v>8.8823262980874951E-17</v>
      </c>
      <c r="H70" s="1">
        <f ca="1">SIN(F70/180*PI())*1.45</f>
        <v>1.45</v>
      </c>
      <c r="M70" s="8"/>
      <c r="N70" s="8"/>
      <c r="AA70" s="3">
        <f t="shared" ca="1" si="17"/>
        <v>28</v>
      </c>
      <c r="AB70" s="3">
        <f t="shared" ca="1" si="18"/>
        <v>0.80484648301426287</v>
      </c>
      <c r="AC70" s="3">
        <f t="shared" si="16"/>
        <v>5</v>
      </c>
      <c r="AD70" s="1">
        <f t="shared" si="15"/>
        <v>35</v>
      </c>
    </row>
    <row r="71" spans="1:30" x14ac:dyDescent="0.25">
      <c r="A71" s="8"/>
      <c r="B71" s="15"/>
      <c r="C71" s="3"/>
      <c r="D71" s="3"/>
      <c r="E71" s="3"/>
      <c r="F71" s="3">
        <f ca="1">F70+1</f>
        <v>91</v>
      </c>
      <c r="G71" s="1">
        <f ca="1">0.5*COS(F71/180*PI())</f>
        <v>-8.7262032186417385E-3</v>
      </c>
      <c r="H71" s="1">
        <f ca="1">0.5*SIN(F71/180*PI())</f>
        <v>0.49992384757819563</v>
      </c>
      <c r="M71" s="8"/>
      <c r="N71" s="8"/>
      <c r="AA71" s="3">
        <f t="shared" ca="1" si="17"/>
        <v>64</v>
      </c>
      <c r="AB71" s="3">
        <f t="shared" ca="1" si="18"/>
        <v>0.52687359190624794</v>
      </c>
      <c r="AC71" s="3">
        <f t="shared" si="16"/>
        <v>5</v>
      </c>
      <c r="AD71" s="1">
        <f t="shared" si="15"/>
        <v>40</v>
      </c>
    </row>
    <row r="72" spans="1:30" x14ac:dyDescent="0.25">
      <c r="A72" s="8"/>
      <c r="B72" s="15"/>
      <c r="C72" s="3"/>
      <c r="D72" s="3"/>
      <c r="E72" s="3"/>
      <c r="F72" s="3"/>
      <c r="G72" s="1">
        <v>0</v>
      </c>
      <c r="H72" s="1">
        <v>0</v>
      </c>
      <c r="M72" s="8"/>
      <c r="N72" s="8"/>
      <c r="AA72" s="3">
        <f t="shared" ca="1" si="17"/>
        <v>14</v>
      </c>
      <c r="AB72" s="3">
        <f t="shared" ca="1" si="18"/>
        <v>0.86001242343271056</v>
      </c>
      <c r="AC72" s="3">
        <f t="shared" si="16"/>
        <v>5</v>
      </c>
      <c r="AD72" s="1">
        <f t="shared" si="15"/>
        <v>45</v>
      </c>
    </row>
    <row r="73" spans="1:30" x14ac:dyDescent="0.25">
      <c r="A73" s="8"/>
      <c r="B73" s="15"/>
      <c r="C73" s="3"/>
      <c r="D73" s="3"/>
      <c r="E73" s="3"/>
      <c r="F73" s="3">
        <f ca="1">F70-2</f>
        <v>88</v>
      </c>
      <c r="G73" s="1">
        <f ca="1">0.5*COS(F73/180*PI())</f>
        <v>1.744974835125054E-2</v>
      </c>
      <c r="H73" s="1">
        <f ca="1">0.5*SIN(F73/180*PI())</f>
        <v>0.49969541350954788</v>
      </c>
      <c r="M73" s="8"/>
      <c r="N73" s="8"/>
      <c r="AA73" s="3">
        <f t="shared" ca="1" si="17"/>
        <v>59</v>
      </c>
      <c r="AB73" s="3">
        <f t="shared" ca="1" si="18"/>
        <v>0.54440056333044506</v>
      </c>
      <c r="AC73" s="3">
        <f t="shared" si="16"/>
        <v>5</v>
      </c>
      <c r="AD73" s="1">
        <f t="shared" si="15"/>
        <v>50</v>
      </c>
    </row>
    <row r="74" spans="1:30" x14ac:dyDescent="0.25">
      <c r="A74" s="8"/>
      <c r="B74" s="15"/>
      <c r="C74" s="3"/>
      <c r="D74" s="3"/>
      <c r="E74" s="3"/>
      <c r="F74" s="3">
        <f ca="1">F70</f>
        <v>90</v>
      </c>
      <c r="G74" s="1">
        <f ca="1">G70</f>
        <v>8.8823262980874951E-17</v>
      </c>
      <c r="H74" s="1">
        <f ca="1">H70</f>
        <v>1.45</v>
      </c>
      <c r="J74" s="26" t="str">
        <f ca="1">C65&amp;" : "&amp;TEXT(C70,"00")</f>
        <v>11 : 00</v>
      </c>
      <c r="K74" s="26"/>
      <c r="M74" s="8"/>
      <c r="N74" s="8"/>
      <c r="AA74" s="3">
        <f t="shared" ca="1" si="17"/>
        <v>50</v>
      </c>
      <c r="AB74" s="3">
        <f t="shared" ca="1" si="18"/>
        <v>0.64481945068176549</v>
      </c>
      <c r="AC74" s="3">
        <f t="shared" si="16"/>
        <v>5</v>
      </c>
      <c r="AD74" s="1">
        <f t="shared" si="15"/>
        <v>55</v>
      </c>
    </row>
    <row r="75" spans="1:30" x14ac:dyDescent="0.25">
      <c r="A75" s="8"/>
      <c r="B75" s="15"/>
      <c r="C75" s="3"/>
      <c r="D75" s="3"/>
      <c r="E75" s="3"/>
      <c r="F75" s="3">
        <f ca="1">F70-1</f>
        <v>89</v>
      </c>
      <c r="G75" s="1">
        <f ca="1">0.5*COS(F75/180*PI())</f>
        <v>8.7262032186417992E-3</v>
      </c>
      <c r="H75" s="1">
        <f ca="1">0.5*SIN(F75/180*PI())</f>
        <v>0.49992384757819563</v>
      </c>
      <c r="J75" s="26"/>
      <c r="K75" s="26"/>
      <c r="M75" s="8"/>
      <c r="N75" s="8"/>
      <c r="AA75" s="3">
        <f t="shared" ca="1" si="17"/>
        <v>99</v>
      </c>
      <c r="AB75" s="3">
        <f t="shared" ca="1" si="18"/>
        <v>0.28689749220274285</v>
      </c>
      <c r="AC75" s="3">
        <f t="shared" si="16"/>
        <v>6</v>
      </c>
      <c r="AD75" s="1">
        <f t="shared" si="15"/>
        <v>0</v>
      </c>
    </row>
    <row r="76" spans="1:30" x14ac:dyDescent="0.25">
      <c r="A76" s="8"/>
      <c r="B76" s="16"/>
      <c r="C76" s="3"/>
      <c r="D76" s="3"/>
      <c r="E76" s="3"/>
      <c r="F76" s="3"/>
      <c r="G76" s="1">
        <v>0</v>
      </c>
      <c r="H76" s="1">
        <v>0</v>
      </c>
      <c r="M76" s="8"/>
      <c r="N76" s="8"/>
      <c r="AA76" s="3">
        <f t="shared" ca="1" si="17"/>
        <v>103</v>
      </c>
      <c r="AB76" s="3">
        <f t="shared" ca="1" si="18"/>
        <v>0.27289942356568708</v>
      </c>
      <c r="AC76" s="3">
        <f t="shared" si="16"/>
        <v>6</v>
      </c>
      <c r="AD76" s="1">
        <f t="shared" si="15"/>
        <v>5</v>
      </c>
    </row>
    <row r="77" spans="1:30" x14ac:dyDescent="0.25">
      <c r="A77" s="8"/>
      <c r="B77" s="4"/>
      <c r="C77" s="4"/>
      <c r="D77" s="4"/>
      <c r="E77" s="4"/>
      <c r="F77" s="4"/>
      <c r="G77" s="4"/>
      <c r="H77" s="4"/>
      <c r="I77" s="8"/>
      <c r="J77" s="8"/>
      <c r="K77" s="8"/>
      <c r="L77" s="8"/>
      <c r="M77" s="8"/>
      <c r="N77" s="8"/>
      <c r="AA77" s="3">
        <f t="shared" ca="1" si="17"/>
        <v>70</v>
      </c>
      <c r="AB77" s="3">
        <f t="shared" ca="1" si="18"/>
        <v>0.4913857932444099</v>
      </c>
      <c r="AC77" s="3">
        <f t="shared" si="16"/>
        <v>6</v>
      </c>
      <c r="AD77" s="1">
        <f t="shared" si="15"/>
        <v>10</v>
      </c>
    </row>
    <row r="78" spans="1:30" ht="13" x14ac:dyDescent="0.3">
      <c r="A78" s="8"/>
      <c r="B78" s="10">
        <v>1</v>
      </c>
      <c r="C78" s="11"/>
      <c r="D78" s="11"/>
      <c r="E78" s="11"/>
      <c r="F78" s="11"/>
      <c r="G78" s="11" t="s">
        <v>0</v>
      </c>
      <c r="H78" s="11" t="s">
        <v>1</v>
      </c>
      <c r="M78" s="8"/>
      <c r="N78" s="8"/>
      <c r="AA78" s="3">
        <f t="shared" ca="1" si="17"/>
        <v>16</v>
      </c>
      <c r="AB78" s="3">
        <f t="shared" ca="1" si="18"/>
        <v>0.85024888922950759</v>
      </c>
      <c r="AC78" s="3">
        <f t="shared" si="16"/>
        <v>6</v>
      </c>
      <c r="AD78" s="1">
        <f t="shared" si="15"/>
        <v>15</v>
      </c>
    </row>
    <row r="79" spans="1:30" x14ac:dyDescent="0.25">
      <c r="A79" s="8"/>
      <c r="B79" s="12" t="s">
        <v>2</v>
      </c>
      <c r="C79" s="17">
        <v>5</v>
      </c>
      <c r="D79" s="1"/>
      <c r="E79" s="1"/>
      <c r="F79" s="1"/>
      <c r="G79" s="1">
        <v>0</v>
      </c>
      <c r="H79" s="1">
        <v>0</v>
      </c>
      <c r="M79" s="8"/>
      <c r="N79" s="8"/>
      <c r="AA79" s="3">
        <f t="shared" ca="1" si="17"/>
        <v>81</v>
      </c>
      <c r="AB79" s="3">
        <f t="shared" ca="1" si="18"/>
        <v>0.4311455481636669</v>
      </c>
      <c r="AC79" s="3">
        <f t="shared" si="16"/>
        <v>6</v>
      </c>
      <c r="AD79" s="1">
        <f t="shared" ref="AD79:AD110" si="19">AD67</f>
        <v>20</v>
      </c>
    </row>
    <row r="80" spans="1:30" x14ac:dyDescent="0.25">
      <c r="A80" s="8"/>
      <c r="B80" s="13"/>
      <c r="C80" s="2"/>
      <c r="D80" s="3"/>
      <c r="E80" s="3"/>
      <c r="F80" s="3">
        <f ca="1">F81+8</f>
        <v>323</v>
      </c>
      <c r="G80" s="1">
        <f ca="1">0.25*COS(F80/180*PI())</f>
        <v>0.19965887751182321</v>
      </c>
      <c r="H80" s="1">
        <f ca="1">0.25*SIN(F80/180*PI())</f>
        <v>-0.15045375578801207</v>
      </c>
      <c r="M80" s="8"/>
      <c r="N80" s="8"/>
      <c r="AA80" s="3">
        <f t="shared" ca="1" si="17"/>
        <v>129</v>
      </c>
      <c r="AB80" s="3">
        <f t="shared" ca="1" si="18"/>
        <v>0.10357191420393519</v>
      </c>
      <c r="AC80" s="3">
        <f t="shared" si="16"/>
        <v>6</v>
      </c>
      <c r="AD80" s="1">
        <f t="shared" si="19"/>
        <v>25</v>
      </c>
    </row>
    <row r="81" spans="1:30" x14ac:dyDescent="0.25">
      <c r="A81" s="8"/>
      <c r="B81" s="13"/>
      <c r="C81" s="2"/>
      <c r="D81" s="3"/>
      <c r="E81" s="3"/>
      <c r="F81" s="3">
        <f ca="1">IF(E84&lt;90,90-E84,360-(E84-90))</f>
        <v>315</v>
      </c>
      <c r="G81" s="1">
        <f ca="1">0.9*COS(F81/180*PI())</f>
        <v>0.63639610306789263</v>
      </c>
      <c r="H81" s="1">
        <f ca="1">0.9*SIN(F81/180*PI())</f>
        <v>-0.63639610306789296</v>
      </c>
      <c r="M81" s="8"/>
      <c r="N81" s="8"/>
      <c r="AA81" s="3">
        <f t="shared" ca="1" si="17"/>
        <v>97</v>
      </c>
      <c r="AB81" s="3">
        <f t="shared" ca="1" si="18"/>
        <v>0.29210061992855696</v>
      </c>
      <c r="AC81" s="3">
        <f t="shared" si="16"/>
        <v>6</v>
      </c>
      <c r="AD81" s="1">
        <f t="shared" si="19"/>
        <v>30</v>
      </c>
    </row>
    <row r="82" spans="1:30" x14ac:dyDescent="0.25">
      <c r="A82" s="8"/>
      <c r="B82" s="13"/>
      <c r="C82" s="2"/>
      <c r="D82" s="3"/>
      <c r="E82" s="3"/>
      <c r="F82" s="3">
        <f ca="1">F81-8</f>
        <v>307</v>
      </c>
      <c r="G82" s="1">
        <f ca="1">0.25*COS(F82/180*PI())</f>
        <v>0.15045375578801198</v>
      </c>
      <c r="H82" s="1">
        <f ca="1">0.25*SIN(F82/180*PI())</f>
        <v>-0.19965887751182326</v>
      </c>
      <c r="M82" s="8"/>
      <c r="N82" s="8"/>
      <c r="AA82" s="3">
        <f t="shared" ca="1" si="17"/>
        <v>9</v>
      </c>
      <c r="AB82" s="3">
        <f t="shared" ca="1" si="18"/>
        <v>0.8967637630370483</v>
      </c>
      <c r="AC82" s="3">
        <f t="shared" si="16"/>
        <v>6</v>
      </c>
      <c r="AD82" s="1">
        <f t="shared" si="19"/>
        <v>35</v>
      </c>
    </row>
    <row r="83" spans="1:30" x14ac:dyDescent="0.25">
      <c r="A83" s="8"/>
      <c r="B83" s="13"/>
      <c r="D83" s="3"/>
      <c r="E83" s="3"/>
      <c r="F83" s="3"/>
      <c r="G83" s="1">
        <v>0</v>
      </c>
      <c r="H83" s="1">
        <v>0</v>
      </c>
      <c r="M83" s="8"/>
      <c r="N83" s="8"/>
      <c r="AA83" s="3">
        <f t="shared" ca="1" si="17"/>
        <v>8</v>
      </c>
      <c r="AB83" s="3">
        <f t="shared" ca="1" si="18"/>
        <v>0.9451466492444347</v>
      </c>
      <c r="AC83" s="3">
        <f t="shared" si="16"/>
        <v>6</v>
      </c>
      <c r="AD83" s="1">
        <f t="shared" si="19"/>
        <v>40</v>
      </c>
    </row>
    <row r="84" spans="1:30" x14ac:dyDescent="0.25">
      <c r="A84" s="8"/>
      <c r="B84" s="13"/>
      <c r="C84" s="3">
        <f ca="1">IF($A$2="A",VLOOKUP(C79,$Q$1:$T$25,3,FALSE),IF($A$2="B",VLOOKUP(C79,$V$2:$Y$50,3,FALSE),IF($A$2="C",VLOOKUP(C79,$AA$2:$AD$146,3,FALSE),VLOOKUP(C79,$AF$2:$AI$27,3,FALSE))))</f>
        <v>4</v>
      </c>
      <c r="D84" s="3">
        <f ca="1">C84+C89/60</f>
        <v>4.5</v>
      </c>
      <c r="E84" s="3">
        <f ca="1">IF(D84*30&lt;360,D84*30,D84*30-360)</f>
        <v>135</v>
      </c>
      <c r="F84" s="3">
        <f ca="1">AVERAGE(F81,F80)</f>
        <v>319</v>
      </c>
      <c r="G84" s="1">
        <f ca="1">0.25*COS(F84/180*PI())</f>
        <v>0.18867739505569298</v>
      </c>
      <c r="H84" s="1">
        <f ca="1">0.25*SIN(F84/180*PI())</f>
        <v>-0.16401475724762685</v>
      </c>
      <c r="M84" s="8"/>
      <c r="N84" s="8"/>
      <c r="AA84" s="3">
        <f t="shared" ca="1" si="17"/>
        <v>115</v>
      </c>
      <c r="AB84" s="3">
        <f t="shared" ca="1" si="18"/>
        <v>0.20211003190853738</v>
      </c>
      <c r="AC84" s="3">
        <f t="shared" si="16"/>
        <v>6</v>
      </c>
      <c r="AD84" s="1">
        <f t="shared" si="19"/>
        <v>45</v>
      </c>
    </row>
    <row r="85" spans="1:30" x14ac:dyDescent="0.25">
      <c r="A85" s="8"/>
      <c r="B85" s="13"/>
      <c r="C85" s="3"/>
      <c r="D85" s="3"/>
      <c r="E85" s="3"/>
      <c r="F85" s="3">
        <f ca="1">F81</f>
        <v>315</v>
      </c>
      <c r="G85" s="1">
        <f ca="1">G81</f>
        <v>0.63639610306789263</v>
      </c>
      <c r="H85" s="1">
        <f ca="1">H81</f>
        <v>-0.63639610306789296</v>
      </c>
      <c r="M85" s="8"/>
      <c r="N85" s="8"/>
      <c r="AA85" s="3">
        <f t="shared" ca="1" si="17"/>
        <v>69</v>
      </c>
      <c r="AB85" s="3">
        <f t="shared" ca="1" si="18"/>
        <v>0.49210649833627151</v>
      </c>
      <c r="AC85" s="3">
        <f t="shared" si="16"/>
        <v>6</v>
      </c>
      <c r="AD85" s="1">
        <f t="shared" si="19"/>
        <v>50</v>
      </c>
    </row>
    <row r="86" spans="1:30" x14ac:dyDescent="0.25">
      <c r="A86" s="8"/>
      <c r="B86" s="13"/>
      <c r="C86" s="3"/>
      <c r="D86" s="3"/>
      <c r="E86" s="3"/>
      <c r="F86" s="3">
        <f ca="1">AVERAGE(F81,F82)</f>
        <v>311</v>
      </c>
      <c r="G86" s="1">
        <f ca="1">0.25*COS(F86/180*PI())</f>
        <v>0.16401475724762676</v>
      </c>
      <c r="H86" s="1">
        <f ca="1">0.25*SIN(F86/180*PI())</f>
        <v>-0.18867739505569306</v>
      </c>
      <c r="M86" s="8"/>
      <c r="N86" s="8"/>
      <c r="AA86" s="3">
        <f t="shared" ca="1" si="17"/>
        <v>41</v>
      </c>
      <c r="AB86" s="3">
        <f t="shared" ca="1" si="18"/>
        <v>0.72258358540406165</v>
      </c>
      <c r="AC86" s="3">
        <f t="shared" si="16"/>
        <v>6</v>
      </c>
      <c r="AD86" s="1">
        <f t="shared" si="19"/>
        <v>55</v>
      </c>
    </row>
    <row r="87" spans="1:30" x14ac:dyDescent="0.25">
      <c r="A87" s="8"/>
      <c r="B87" s="11"/>
      <c r="C87" s="3"/>
      <c r="D87" s="3"/>
      <c r="E87" s="3"/>
      <c r="F87" s="3"/>
      <c r="G87" s="1">
        <v>0</v>
      </c>
      <c r="H87" s="1">
        <v>0</v>
      </c>
      <c r="M87" s="8"/>
      <c r="N87" s="8"/>
      <c r="AA87" s="3">
        <f t="shared" ca="1" si="17"/>
        <v>77</v>
      </c>
      <c r="AB87" s="3">
        <f t="shared" ca="1" si="18"/>
        <v>0.45038820172855698</v>
      </c>
      <c r="AC87" s="3">
        <f t="shared" si="16"/>
        <v>7</v>
      </c>
      <c r="AD87" s="1">
        <f t="shared" si="19"/>
        <v>0</v>
      </c>
    </row>
    <row r="88" spans="1:30" ht="12.75" customHeight="1" x14ac:dyDescent="0.25">
      <c r="A88" s="8"/>
      <c r="B88" s="14" t="s">
        <v>3</v>
      </c>
      <c r="C88" s="3"/>
      <c r="D88" s="3"/>
      <c r="E88" s="3"/>
      <c r="F88" s="3">
        <f ca="1">F89+2</f>
        <v>272</v>
      </c>
      <c r="G88" s="1">
        <f ca="1">0.5*COS(F88/180*PI())</f>
        <v>1.7449748351250197E-2</v>
      </c>
      <c r="H88" s="1">
        <f ca="1">0.5*SIN(F88/180*PI())</f>
        <v>-0.49969541350954788</v>
      </c>
      <c r="M88" s="18"/>
      <c r="N88" s="8"/>
      <c r="AA88" s="3">
        <f t="shared" ca="1" si="17"/>
        <v>17</v>
      </c>
      <c r="AB88" s="3">
        <f t="shared" ca="1" si="18"/>
        <v>0.84720681225641337</v>
      </c>
      <c r="AC88" s="3">
        <f t="shared" si="16"/>
        <v>7</v>
      </c>
      <c r="AD88" s="1">
        <f t="shared" si="19"/>
        <v>5</v>
      </c>
    </row>
    <row r="89" spans="1:30" ht="12.75" customHeight="1" x14ac:dyDescent="0.25">
      <c r="A89" s="8"/>
      <c r="B89" s="15"/>
      <c r="C89" s="3">
        <f ca="1">IF($A$2="A",VLOOKUP(C79,$Q$1:$T$25,4,FALSE),IF($A$2="B",VLOOKUP(C79,$V$2:$Y$50,4,FALSE),IF($A$2="C",VLOOKUP(C79,$AA$2:$AD$146,4,FALSE),VLOOKUP(C79,$AF$2:$AI$27,4,FALSE))))</f>
        <v>30</v>
      </c>
      <c r="D89" s="3">
        <f ca="1">C89</f>
        <v>30</v>
      </c>
      <c r="E89" s="3">
        <f ca="1">D89*6</f>
        <v>180</v>
      </c>
      <c r="F89" s="3">
        <f ca="1">IF(E89&lt;90,90-E89,360-(E89-90))</f>
        <v>270</v>
      </c>
      <c r="G89" s="1">
        <f ca="1">COS(F89/180*PI())*1.45</f>
        <v>-2.6646978894262485E-16</v>
      </c>
      <c r="H89" s="1">
        <f ca="1">SIN(F89/180*PI())*1.45</f>
        <v>-1.45</v>
      </c>
      <c r="M89" s="18"/>
      <c r="N89" s="8"/>
      <c r="AA89" s="3">
        <f t="shared" ca="1" si="17"/>
        <v>57</v>
      </c>
      <c r="AB89" s="3">
        <f t="shared" ca="1" si="18"/>
        <v>0.54836576842633955</v>
      </c>
      <c r="AC89" s="3">
        <f t="shared" si="16"/>
        <v>7</v>
      </c>
      <c r="AD89" s="1">
        <f t="shared" si="19"/>
        <v>10</v>
      </c>
    </row>
    <row r="90" spans="1:30" x14ac:dyDescent="0.25">
      <c r="A90" s="8"/>
      <c r="B90" s="15"/>
      <c r="C90" s="3"/>
      <c r="D90" s="3"/>
      <c r="E90" s="3"/>
      <c r="F90" s="3">
        <f ca="1">F89+1</f>
        <v>271</v>
      </c>
      <c r="G90" s="1">
        <f ca="1">0.5*COS(F90/180*PI())</f>
        <v>8.726203218641565E-3</v>
      </c>
      <c r="H90" s="1">
        <f ca="1">0.5*SIN(F90/180*PI())</f>
        <v>-0.49992384757819563</v>
      </c>
      <c r="M90" s="8"/>
      <c r="N90" s="8"/>
      <c r="AA90" s="3">
        <f t="shared" ca="1" si="17"/>
        <v>109</v>
      </c>
      <c r="AB90" s="3">
        <f t="shared" ca="1" si="18"/>
        <v>0.22544896040984053</v>
      </c>
      <c r="AC90" s="3">
        <f t="shared" si="16"/>
        <v>7</v>
      </c>
      <c r="AD90" s="1">
        <f t="shared" si="19"/>
        <v>15</v>
      </c>
    </row>
    <row r="91" spans="1:30" ht="13" x14ac:dyDescent="0.3">
      <c r="A91" s="8"/>
      <c r="B91" s="15"/>
      <c r="C91" s="3"/>
      <c r="D91" s="3"/>
      <c r="E91" s="3"/>
      <c r="F91" s="3"/>
      <c r="G91" s="1">
        <v>0</v>
      </c>
      <c r="H91" s="1">
        <v>0</v>
      </c>
      <c r="M91" s="8"/>
      <c r="N91" s="6"/>
      <c r="AA91" s="3">
        <f t="shared" ca="1" si="17"/>
        <v>67</v>
      </c>
      <c r="AB91" s="3">
        <f t="shared" ca="1" si="18"/>
        <v>0.51110229272726482</v>
      </c>
      <c r="AC91" s="3">
        <f t="shared" ref="AC91:AC122" si="20">AC79+1</f>
        <v>7</v>
      </c>
      <c r="AD91" s="1">
        <f t="shared" si="19"/>
        <v>20</v>
      </c>
    </row>
    <row r="92" spans="1:30" x14ac:dyDescent="0.25">
      <c r="A92" s="8"/>
      <c r="B92" s="15"/>
      <c r="C92" s="3"/>
      <c r="D92" s="3"/>
      <c r="E92" s="3"/>
      <c r="F92" s="3">
        <f ca="1">F89-2</f>
        <v>268</v>
      </c>
      <c r="G92" s="1">
        <f ca="1">0.5*COS(F92/180*PI())</f>
        <v>-1.7449748351250381E-2</v>
      </c>
      <c r="H92" s="1">
        <f ca="1">0.5*SIN(F92/180*PI())</f>
        <v>-0.49969541350954788</v>
      </c>
      <c r="M92" s="8"/>
      <c r="N92" s="8"/>
      <c r="AA92" s="3">
        <f t="shared" ca="1" si="17"/>
        <v>80</v>
      </c>
      <c r="AB92" s="3">
        <f t="shared" ca="1" si="18"/>
        <v>0.43337626585433742</v>
      </c>
      <c r="AC92" s="3">
        <f t="shared" si="20"/>
        <v>7</v>
      </c>
      <c r="AD92" s="1">
        <f t="shared" si="19"/>
        <v>25</v>
      </c>
    </row>
    <row r="93" spans="1:30" x14ac:dyDescent="0.25">
      <c r="A93" s="8"/>
      <c r="B93" s="15"/>
      <c r="C93" s="3"/>
      <c r="D93" s="3"/>
      <c r="E93" s="3"/>
      <c r="F93" s="3">
        <f ca="1">F89</f>
        <v>270</v>
      </c>
      <c r="G93" s="1">
        <f ca="1">G89</f>
        <v>-2.6646978894262485E-16</v>
      </c>
      <c r="H93" s="1">
        <f ca="1">H89</f>
        <v>-1.45</v>
      </c>
      <c r="J93" s="26" t="str">
        <f ca="1">C84&amp;" : "&amp;TEXT(C89,"00")</f>
        <v>4 : 30</v>
      </c>
      <c r="K93" s="26"/>
      <c r="M93" s="8"/>
      <c r="N93" s="8"/>
      <c r="AA93" s="3">
        <f t="shared" ca="1" si="17"/>
        <v>122</v>
      </c>
      <c r="AB93" s="3">
        <f t="shared" ca="1" si="18"/>
        <v>0.15594504078201388</v>
      </c>
      <c r="AC93" s="3">
        <f t="shared" si="20"/>
        <v>7</v>
      </c>
      <c r="AD93" s="1">
        <f t="shared" si="19"/>
        <v>30</v>
      </c>
    </row>
    <row r="94" spans="1:30" x14ac:dyDescent="0.25">
      <c r="A94" s="8"/>
      <c r="B94" s="15"/>
      <c r="C94" s="3"/>
      <c r="D94" s="3"/>
      <c r="E94" s="3"/>
      <c r="F94" s="3">
        <f ca="1">F89-1</f>
        <v>269</v>
      </c>
      <c r="G94" s="1">
        <f ca="1">0.5*COS(F94/180*PI())</f>
        <v>-8.7262032186417489E-3</v>
      </c>
      <c r="H94" s="1">
        <f ca="1">0.5*SIN(F94/180*PI())</f>
        <v>-0.49992384757819563</v>
      </c>
      <c r="J94" s="26"/>
      <c r="K94" s="26"/>
      <c r="M94" s="8"/>
      <c r="N94" s="8"/>
      <c r="AA94" s="3">
        <f t="shared" ca="1" si="17"/>
        <v>19</v>
      </c>
      <c r="AB94" s="3">
        <f t="shared" ca="1" si="18"/>
        <v>0.84208646655110575</v>
      </c>
      <c r="AC94" s="3">
        <f t="shared" si="20"/>
        <v>7</v>
      </c>
      <c r="AD94" s="1">
        <f t="shared" si="19"/>
        <v>35</v>
      </c>
    </row>
    <row r="95" spans="1:30" x14ac:dyDescent="0.25">
      <c r="A95" s="8"/>
      <c r="B95" s="16"/>
      <c r="C95" s="3"/>
      <c r="D95" s="3"/>
      <c r="E95" s="3"/>
      <c r="F95" s="3"/>
      <c r="G95" s="1">
        <v>0</v>
      </c>
      <c r="H95" s="1">
        <v>0</v>
      </c>
      <c r="M95" s="8"/>
      <c r="N95" s="8"/>
      <c r="AA95" s="3">
        <f t="shared" ca="1" si="17"/>
        <v>131</v>
      </c>
      <c r="AB95" s="3">
        <f t="shared" ca="1" si="18"/>
        <v>7.8585783645375384E-2</v>
      </c>
      <c r="AC95" s="3">
        <f t="shared" si="20"/>
        <v>7</v>
      </c>
      <c r="AD95" s="1">
        <f t="shared" si="19"/>
        <v>40</v>
      </c>
    </row>
    <row r="96" spans="1:30" x14ac:dyDescent="0.25">
      <c r="A96" s="8"/>
      <c r="B96" s="9"/>
      <c r="C96" s="4"/>
      <c r="D96" s="4"/>
      <c r="E96" s="4"/>
      <c r="F96" s="4"/>
      <c r="G96" s="4"/>
      <c r="H96" s="4"/>
      <c r="I96" s="8"/>
      <c r="J96" s="8"/>
      <c r="K96" s="8"/>
      <c r="L96" s="8"/>
      <c r="M96" s="8"/>
      <c r="N96" s="8"/>
      <c r="AA96" s="3">
        <f t="shared" ca="1" si="17"/>
        <v>110</v>
      </c>
      <c r="AB96" s="3">
        <f t="shared" ca="1" si="18"/>
        <v>0.21785894298398456</v>
      </c>
      <c r="AC96" s="3">
        <f t="shared" si="20"/>
        <v>7</v>
      </c>
      <c r="AD96" s="1">
        <f t="shared" si="19"/>
        <v>45</v>
      </c>
    </row>
    <row r="97" spans="1:30" ht="13" x14ac:dyDescent="0.3">
      <c r="A97" s="8"/>
      <c r="B97" s="10">
        <v>1</v>
      </c>
      <c r="C97" s="11"/>
      <c r="D97" s="11"/>
      <c r="E97" s="11"/>
      <c r="F97" s="11"/>
      <c r="G97" s="11" t="s">
        <v>0</v>
      </c>
      <c r="H97" s="11" t="s">
        <v>1</v>
      </c>
      <c r="M97" s="8"/>
      <c r="N97" s="8"/>
      <c r="AA97" s="3">
        <f t="shared" ca="1" si="17"/>
        <v>117</v>
      </c>
      <c r="AB97" s="3">
        <f t="shared" ca="1" si="18"/>
        <v>0.19240028053337199</v>
      </c>
      <c r="AC97" s="3">
        <f t="shared" si="20"/>
        <v>7</v>
      </c>
      <c r="AD97" s="1">
        <f t="shared" si="19"/>
        <v>50</v>
      </c>
    </row>
    <row r="98" spans="1:30" x14ac:dyDescent="0.25">
      <c r="A98" s="8"/>
      <c r="B98" s="12" t="s">
        <v>2</v>
      </c>
      <c r="C98" s="17">
        <v>6</v>
      </c>
      <c r="D98" s="1"/>
      <c r="E98" s="1"/>
      <c r="F98" s="1"/>
      <c r="G98" s="1">
        <v>0</v>
      </c>
      <c r="H98" s="1">
        <v>0</v>
      </c>
      <c r="M98" s="8"/>
      <c r="N98" s="8"/>
      <c r="AA98" s="3">
        <f t="shared" ca="1" si="17"/>
        <v>105</v>
      </c>
      <c r="AB98" s="3">
        <f t="shared" ca="1" si="18"/>
        <v>0.26113229270785832</v>
      </c>
      <c r="AC98" s="3">
        <f t="shared" si="20"/>
        <v>7</v>
      </c>
      <c r="AD98" s="1">
        <f t="shared" si="19"/>
        <v>55</v>
      </c>
    </row>
    <row r="99" spans="1:30" x14ac:dyDescent="0.25">
      <c r="A99" s="8"/>
      <c r="B99" s="13"/>
      <c r="C99" s="2"/>
      <c r="D99" s="3"/>
      <c r="E99" s="3"/>
      <c r="F99" s="3">
        <f ca="1">F100+8</f>
        <v>113</v>
      </c>
      <c r="G99" s="1">
        <f ca="1">0.25*COS(F99/180*PI())</f>
        <v>-9.7682782122318401E-2</v>
      </c>
      <c r="H99" s="1">
        <f ca="1">0.25*SIN(F99/180*PI())</f>
        <v>0.23012621336311009</v>
      </c>
      <c r="M99" s="8"/>
      <c r="N99" s="8"/>
      <c r="AA99" s="3">
        <f t="shared" ref="AA99:AA130" ca="1" si="21">RANK(AB99,$AB$3:$AB$146,0)</f>
        <v>1</v>
      </c>
      <c r="AB99" s="3">
        <f t="shared" ref="AB99:AB130" ca="1" si="22">RAND()</f>
        <v>0.98042901576460695</v>
      </c>
      <c r="AC99" s="3">
        <f t="shared" si="20"/>
        <v>8</v>
      </c>
      <c r="AD99" s="1">
        <f t="shared" si="19"/>
        <v>0</v>
      </c>
    </row>
    <row r="100" spans="1:30" x14ac:dyDescent="0.25">
      <c r="A100" s="8"/>
      <c r="B100" s="13"/>
      <c r="C100" s="2"/>
      <c r="D100" s="3"/>
      <c r="E100" s="3"/>
      <c r="F100" s="3">
        <f ca="1">IF(E103&lt;90,90-E103,360-(E103-90))</f>
        <v>105</v>
      </c>
      <c r="G100" s="1">
        <f ca="1">0.9*COS(F100/180*PI())</f>
        <v>-0.23293714059226878</v>
      </c>
      <c r="H100" s="1">
        <f ca="1">0.9*SIN(F100/180*PI())</f>
        <v>0.86933324366016151</v>
      </c>
      <c r="M100" s="8"/>
      <c r="N100" s="8"/>
      <c r="AA100" s="3">
        <f t="shared" ca="1" si="21"/>
        <v>139</v>
      </c>
      <c r="AB100" s="3">
        <f t="shared" ca="1" si="22"/>
        <v>1.8115915753222245E-2</v>
      </c>
      <c r="AC100" s="3">
        <f t="shared" si="20"/>
        <v>8</v>
      </c>
      <c r="AD100" s="1">
        <f t="shared" si="19"/>
        <v>5</v>
      </c>
    </row>
    <row r="101" spans="1:30" x14ac:dyDescent="0.25">
      <c r="A101" s="8"/>
      <c r="B101" s="13"/>
      <c r="C101" s="2"/>
      <c r="D101" s="3"/>
      <c r="E101" s="3"/>
      <c r="F101" s="3">
        <f ca="1">F100-8</f>
        <v>97</v>
      </c>
      <c r="G101" s="1">
        <f ca="1">0.25*COS(F101/180*PI())</f>
        <v>-3.0467335851286841E-2</v>
      </c>
      <c r="H101" s="1">
        <f ca="1">0.25*SIN(F101/180*PI())</f>
        <v>0.24813653791033052</v>
      </c>
      <c r="M101" s="8"/>
      <c r="N101" s="8"/>
      <c r="AA101" s="3">
        <f t="shared" ca="1" si="21"/>
        <v>83</v>
      </c>
      <c r="AB101" s="3">
        <f t="shared" ca="1" si="22"/>
        <v>0.42147584596674792</v>
      </c>
      <c r="AC101" s="3">
        <f t="shared" si="20"/>
        <v>8</v>
      </c>
      <c r="AD101" s="1">
        <f t="shared" si="19"/>
        <v>10</v>
      </c>
    </row>
    <row r="102" spans="1:30" x14ac:dyDescent="0.25">
      <c r="A102" s="8"/>
      <c r="B102" s="13"/>
      <c r="D102" s="3"/>
      <c r="E102" s="3"/>
      <c r="F102" s="3"/>
      <c r="G102" s="1">
        <v>0</v>
      </c>
      <c r="H102" s="1">
        <v>0</v>
      </c>
      <c r="M102" s="8"/>
      <c r="N102" s="8"/>
      <c r="AA102" s="3">
        <f t="shared" ca="1" si="21"/>
        <v>4</v>
      </c>
      <c r="AB102" s="3">
        <f t="shared" ca="1" si="22"/>
        <v>0.9756269047289009</v>
      </c>
      <c r="AC102" s="3">
        <f t="shared" si="20"/>
        <v>8</v>
      </c>
      <c r="AD102" s="1">
        <f t="shared" si="19"/>
        <v>15</v>
      </c>
    </row>
    <row r="103" spans="1:30" x14ac:dyDescent="0.25">
      <c r="A103" s="8"/>
      <c r="B103" s="13"/>
      <c r="C103" s="3">
        <f ca="1">IF($A$2="A",VLOOKUP(C98,$Q$1:$T$25,3,FALSE),IF($A$2="B",VLOOKUP(C98,$V$2:$Y$50,3,FALSE),IF($A$2="C",VLOOKUP(C98,$AA$2:$AD$146,3,FALSE),VLOOKUP(C98,$AF$2:$AI$27,3,FALSE))))</f>
        <v>11</v>
      </c>
      <c r="D103" s="3">
        <f ca="1">C103+C108/60</f>
        <v>11.5</v>
      </c>
      <c r="E103" s="3">
        <f ca="1">IF(D103*30&lt;360,D103*30,D103*30-360)</f>
        <v>345</v>
      </c>
      <c r="F103" s="3">
        <f ca="1">AVERAGE(F100,F99)</f>
        <v>109</v>
      </c>
      <c r="G103" s="1">
        <f ca="1">0.25*COS(F103/180*PI())</f>
        <v>-8.1392038614289106E-2</v>
      </c>
      <c r="H103" s="1">
        <f ca="1">0.25*SIN(F103/180*PI())</f>
        <v>0.23637964389982921</v>
      </c>
      <c r="M103" s="8"/>
      <c r="N103" s="8"/>
      <c r="AA103" s="3">
        <f t="shared" ca="1" si="21"/>
        <v>94</v>
      </c>
      <c r="AB103" s="3">
        <f t="shared" ca="1" si="22"/>
        <v>0.3272855286079529</v>
      </c>
      <c r="AC103" s="3">
        <f t="shared" si="20"/>
        <v>8</v>
      </c>
      <c r="AD103" s="1">
        <f t="shared" si="19"/>
        <v>20</v>
      </c>
    </row>
    <row r="104" spans="1:30" x14ac:dyDescent="0.25">
      <c r="A104" s="8"/>
      <c r="B104" s="13"/>
      <c r="C104" s="3"/>
      <c r="D104" s="3"/>
      <c r="E104" s="3"/>
      <c r="F104" s="3">
        <f ca="1">F100</f>
        <v>105</v>
      </c>
      <c r="G104" s="1">
        <f ca="1">G100</f>
        <v>-0.23293714059226878</v>
      </c>
      <c r="H104" s="1">
        <f ca="1">H100</f>
        <v>0.86933324366016151</v>
      </c>
      <c r="M104" s="8"/>
      <c r="N104" s="8"/>
      <c r="AA104" s="3">
        <f t="shared" ca="1" si="21"/>
        <v>126</v>
      </c>
      <c r="AB104" s="3">
        <f t="shared" ca="1" si="22"/>
        <v>0.12282472483839146</v>
      </c>
      <c r="AC104" s="3">
        <f t="shared" si="20"/>
        <v>8</v>
      </c>
      <c r="AD104" s="1">
        <f t="shared" si="19"/>
        <v>25</v>
      </c>
    </row>
    <row r="105" spans="1:30" x14ac:dyDescent="0.25">
      <c r="A105" s="8"/>
      <c r="B105" s="13"/>
      <c r="C105" s="3"/>
      <c r="D105" s="3"/>
      <c r="E105" s="3"/>
      <c r="F105" s="3">
        <f ca="1">AVERAGE(F100,F101)</f>
        <v>101</v>
      </c>
      <c r="G105" s="1">
        <f ca="1">0.25*COS(F105/180*PI())</f>
        <v>-4.7702248844136201E-2</v>
      </c>
      <c r="H105" s="1">
        <f ca="1">0.25*SIN(F105/180*PI())</f>
        <v>0.24540679586191599</v>
      </c>
      <c r="M105" s="8"/>
      <c r="N105" s="8"/>
      <c r="AA105" s="3">
        <f t="shared" ca="1" si="21"/>
        <v>75</v>
      </c>
      <c r="AB105" s="3">
        <f t="shared" ca="1" si="22"/>
        <v>0.46339279748409745</v>
      </c>
      <c r="AC105" s="3">
        <f t="shared" si="20"/>
        <v>8</v>
      </c>
      <c r="AD105" s="1">
        <f t="shared" si="19"/>
        <v>30</v>
      </c>
    </row>
    <row r="106" spans="1:30" x14ac:dyDescent="0.25">
      <c r="A106" s="8"/>
      <c r="B106" s="11"/>
      <c r="C106" s="3"/>
      <c r="D106" s="3"/>
      <c r="E106" s="3"/>
      <c r="F106" s="3"/>
      <c r="G106" s="1">
        <v>0</v>
      </c>
      <c r="H106" s="1">
        <v>0</v>
      </c>
      <c r="M106" s="8"/>
      <c r="N106" s="8"/>
      <c r="AA106" s="3">
        <f t="shared" ca="1" si="21"/>
        <v>138</v>
      </c>
      <c r="AB106" s="3">
        <f t="shared" ca="1" si="22"/>
        <v>2.4605156403103234E-2</v>
      </c>
      <c r="AC106" s="3">
        <f t="shared" si="20"/>
        <v>8</v>
      </c>
      <c r="AD106" s="1">
        <f t="shared" si="19"/>
        <v>35</v>
      </c>
    </row>
    <row r="107" spans="1:30" x14ac:dyDescent="0.25">
      <c r="A107" s="8"/>
      <c r="B107" s="14" t="s">
        <v>3</v>
      </c>
      <c r="C107" s="3"/>
      <c r="D107" s="3"/>
      <c r="E107" s="3"/>
      <c r="F107" s="3">
        <f ca="1">F108+2</f>
        <v>272</v>
      </c>
      <c r="G107" s="1">
        <f ca="1">0.5*COS(F107/180*PI())</f>
        <v>1.7449748351250197E-2</v>
      </c>
      <c r="H107" s="1">
        <f ca="1">0.5*SIN(F107/180*PI())</f>
        <v>-0.49969541350954788</v>
      </c>
      <c r="M107" s="8"/>
      <c r="N107" s="8"/>
      <c r="AA107" s="3">
        <f t="shared" ca="1" si="21"/>
        <v>127</v>
      </c>
      <c r="AB107" s="3">
        <f t="shared" ca="1" si="22"/>
        <v>0.10715608207739391</v>
      </c>
      <c r="AC107" s="3">
        <f t="shared" si="20"/>
        <v>8</v>
      </c>
      <c r="AD107" s="1">
        <f t="shared" si="19"/>
        <v>40</v>
      </c>
    </row>
    <row r="108" spans="1:30" x14ac:dyDescent="0.25">
      <c r="A108" s="8"/>
      <c r="B108" s="15"/>
      <c r="C108" s="3">
        <f ca="1">IF($A$2="A",VLOOKUP(C98,$Q$1:$T$25,4,FALSE),IF($A$2="B",VLOOKUP(C98,$V$2:$Y$50,4,FALSE),IF($A$2="C",VLOOKUP(C98,$AA$2:$AD$146,4,FALSE),VLOOKUP(C98,$AF$2:$AI$27,4,FALSE))))</f>
        <v>30</v>
      </c>
      <c r="D108" s="3">
        <f ca="1">C108</f>
        <v>30</v>
      </c>
      <c r="E108" s="3">
        <f ca="1">D108*6</f>
        <v>180</v>
      </c>
      <c r="F108" s="3">
        <f ca="1">IF(E108&lt;90,90-E108,360-(E108-90))</f>
        <v>270</v>
      </c>
      <c r="G108" s="1">
        <f ca="1">COS(F108/180*PI())*1.45</f>
        <v>-2.6646978894262485E-16</v>
      </c>
      <c r="H108" s="1">
        <f ca="1">SIN(F108/180*PI())*1.45</f>
        <v>-1.45</v>
      </c>
      <c r="M108" s="8"/>
      <c r="N108" s="8"/>
      <c r="AA108" s="3">
        <f t="shared" ca="1" si="21"/>
        <v>48</v>
      </c>
      <c r="AB108" s="3">
        <f t="shared" ca="1" si="22"/>
        <v>0.66991794700417984</v>
      </c>
      <c r="AC108" s="3">
        <f t="shared" si="20"/>
        <v>8</v>
      </c>
      <c r="AD108" s="1">
        <f t="shared" si="19"/>
        <v>45</v>
      </c>
    </row>
    <row r="109" spans="1:30" x14ac:dyDescent="0.25">
      <c r="A109" s="8"/>
      <c r="B109" s="15"/>
      <c r="C109" s="3"/>
      <c r="D109" s="3"/>
      <c r="E109" s="3"/>
      <c r="F109" s="3">
        <f ca="1">F108+1</f>
        <v>271</v>
      </c>
      <c r="G109" s="1">
        <f ca="1">0.5*COS(F109/180*PI())</f>
        <v>8.726203218641565E-3</v>
      </c>
      <c r="H109" s="1">
        <f ca="1">0.5*SIN(F109/180*PI())</f>
        <v>-0.49992384757819563</v>
      </c>
      <c r="M109" s="8"/>
      <c r="N109" s="8"/>
      <c r="AA109" s="3">
        <f t="shared" ca="1" si="21"/>
        <v>114</v>
      </c>
      <c r="AB109" s="3">
        <f t="shared" ca="1" si="22"/>
        <v>0.20761237620717288</v>
      </c>
      <c r="AC109" s="3">
        <f t="shared" si="20"/>
        <v>8</v>
      </c>
      <c r="AD109" s="1">
        <f t="shared" si="19"/>
        <v>50</v>
      </c>
    </row>
    <row r="110" spans="1:30" ht="12.75" customHeight="1" x14ac:dyDescent="0.25">
      <c r="A110" s="8"/>
      <c r="B110" s="15"/>
      <c r="C110" s="3"/>
      <c r="D110" s="3"/>
      <c r="E110" s="3"/>
      <c r="F110" s="3"/>
      <c r="G110" s="1">
        <v>0</v>
      </c>
      <c r="H110" s="1">
        <v>0</v>
      </c>
      <c r="M110" s="18"/>
      <c r="N110" s="8"/>
      <c r="AA110" s="3">
        <f t="shared" ca="1" si="21"/>
        <v>42</v>
      </c>
      <c r="AB110" s="3">
        <f t="shared" ca="1" si="22"/>
        <v>0.7166410125537972</v>
      </c>
      <c r="AC110" s="3">
        <f t="shared" si="20"/>
        <v>8</v>
      </c>
      <c r="AD110" s="1">
        <f t="shared" si="19"/>
        <v>55</v>
      </c>
    </row>
    <row r="111" spans="1:30" ht="12.75" customHeight="1" x14ac:dyDescent="0.25">
      <c r="A111" s="8"/>
      <c r="B111" s="15"/>
      <c r="C111" s="3"/>
      <c r="D111" s="3"/>
      <c r="E111" s="3"/>
      <c r="F111" s="3">
        <f ca="1">F108-2</f>
        <v>268</v>
      </c>
      <c r="G111" s="1">
        <f ca="1">0.5*COS(F111/180*PI())</f>
        <v>-1.7449748351250381E-2</v>
      </c>
      <c r="H111" s="1">
        <f ca="1">0.5*SIN(F111/180*PI())</f>
        <v>-0.49969541350954788</v>
      </c>
      <c r="M111" s="18"/>
      <c r="N111" s="8"/>
      <c r="AA111" s="3">
        <f t="shared" ca="1" si="21"/>
        <v>90</v>
      </c>
      <c r="AB111" s="3">
        <f t="shared" ca="1" si="22"/>
        <v>0.35741123301030497</v>
      </c>
      <c r="AC111" s="3">
        <f t="shared" si="20"/>
        <v>9</v>
      </c>
      <c r="AD111" s="1">
        <f t="shared" ref="AD111:AD142" si="23">AD99</f>
        <v>0</v>
      </c>
    </row>
    <row r="112" spans="1:30" x14ac:dyDescent="0.25">
      <c r="A112" s="8"/>
      <c r="B112" s="15"/>
      <c r="C112" s="3"/>
      <c r="D112" s="3"/>
      <c r="E112" s="3"/>
      <c r="F112" s="3">
        <f ca="1">F108</f>
        <v>270</v>
      </c>
      <c r="G112" s="1">
        <f ca="1">G108</f>
        <v>-2.6646978894262485E-16</v>
      </c>
      <c r="H112" s="1">
        <f ca="1">H108</f>
        <v>-1.45</v>
      </c>
      <c r="J112" s="26" t="str">
        <f ca="1">C103&amp;" : "&amp;TEXT(C108,"00")</f>
        <v>11 : 30</v>
      </c>
      <c r="K112" s="26"/>
      <c r="M112" s="8"/>
      <c r="N112" s="8"/>
      <c r="AA112" s="3">
        <f t="shared" ca="1" si="21"/>
        <v>51</v>
      </c>
      <c r="AB112" s="3">
        <f t="shared" ca="1" si="22"/>
        <v>0.64235244309228723</v>
      </c>
      <c r="AC112" s="3">
        <f t="shared" si="20"/>
        <v>9</v>
      </c>
      <c r="AD112" s="1">
        <f t="shared" si="23"/>
        <v>5</v>
      </c>
    </row>
    <row r="113" spans="1:30" ht="13" x14ac:dyDescent="0.3">
      <c r="A113" s="8"/>
      <c r="B113" s="15"/>
      <c r="C113" s="3"/>
      <c r="D113" s="3"/>
      <c r="E113" s="3"/>
      <c r="F113" s="3">
        <f ca="1">F108-1</f>
        <v>269</v>
      </c>
      <c r="G113" s="1">
        <f ca="1">0.5*COS(F113/180*PI())</f>
        <v>-8.7262032186417489E-3</v>
      </c>
      <c r="H113" s="1">
        <f ca="1">0.5*SIN(F113/180*PI())</f>
        <v>-0.49992384757819563</v>
      </c>
      <c r="J113" s="26"/>
      <c r="K113" s="26"/>
      <c r="M113" s="8"/>
      <c r="N113" s="6"/>
      <c r="AA113" s="3">
        <f t="shared" ca="1" si="21"/>
        <v>60</v>
      </c>
      <c r="AB113" s="3">
        <f t="shared" ca="1" si="22"/>
        <v>0.54168803690931566</v>
      </c>
      <c r="AC113" s="3">
        <f t="shared" si="20"/>
        <v>9</v>
      </c>
      <c r="AD113" s="1">
        <f t="shared" si="23"/>
        <v>10</v>
      </c>
    </row>
    <row r="114" spans="1:30" x14ac:dyDescent="0.25">
      <c r="A114" s="8"/>
      <c r="B114" s="16"/>
      <c r="C114" s="3"/>
      <c r="D114" s="3"/>
      <c r="E114" s="3"/>
      <c r="F114" s="3"/>
      <c r="G114" s="1">
        <v>0</v>
      </c>
      <c r="H114" s="1">
        <v>0</v>
      </c>
      <c r="M114" s="8"/>
      <c r="N114" s="8"/>
      <c r="AA114" s="3">
        <f t="shared" ca="1" si="21"/>
        <v>100</v>
      </c>
      <c r="AB114" s="3">
        <f t="shared" ca="1" si="22"/>
        <v>0.28616422338742509</v>
      </c>
      <c r="AC114" s="3">
        <f t="shared" si="20"/>
        <v>9</v>
      </c>
      <c r="AD114" s="1">
        <f t="shared" si="23"/>
        <v>15</v>
      </c>
    </row>
    <row r="115" spans="1:30" x14ac:dyDescent="0.25">
      <c r="A115" s="8"/>
      <c r="B115" s="9"/>
      <c r="C115" s="8"/>
      <c r="D115" s="4"/>
      <c r="E115" s="4"/>
      <c r="F115" s="4"/>
      <c r="G115" s="4"/>
      <c r="H115" s="4"/>
      <c r="I115" s="8"/>
      <c r="J115" s="8"/>
      <c r="K115" s="8"/>
      <c r="L115" s="8"/>
      <c r="M115" s="8"/>
      <c r="N115" s="8"/>
      <c r="AA115" s="3">
        <f t="shared" ca="1" si="21"/>
        <v>96</v>
      </c>
      <c r="AB115" s="3">
        <f t="shared" ca="1" si="22"/>
        <v>0.31626124226445629</v>
      </c>
      <c r="AC115" s="3">
        <f t="shared" si="20"/>
        <v>9</v>
      </c>
      <c r="AD115" s="1">
        <f t="shared" si="23"/>
        <v>20</v>
      </c>
    </row>
    <row r="116" spans="1:30" ht="13" x14ac:dyDescent="0.3">
      <c r="A116" s="8"/>
      <c r="B116" s="10">
        <v>1</v>
      </c>
      <c r="C116" s="11"/>
      <c r="D116" s="11"/>
      <c r="E116" s="11"/>
      <c r="F116" s="11"/>
      <c r="G116" s="11" t="s">
        <v>0</v>
      </c>
      <c r="H116" s="11" t="s">
        <v>1</v>
      </c>
      <c r="M116" s="8"/>
      <c r="N116" s="8"/>
      <c r="AA116" s="3">
        <f t="shared" ca="1" si="21"/>
        <v>38</v>
      </c>
      <c r="AB116" s="3">
        <f t="shared" ca="1" si="22"/>
        <v>0.73758595461038201</v>
      </c>
      <c r="AC116" s="3">
        <f t="shared" si="20"/>
        <v>9</v>
      </c>
      <c r="AD116" s="1">
        <f t="shared" si="23"/>
        <v>25</v>
      </c>
    </row>
    <row r="117" spans="1:30" x14ac:dyDescent="0.25">
      <c r="A117" s="8"/>
      <c r="B117" s="12" t="s">
        <v>2</v>
      </c>
      <c r="C117" s="17">
        <v>7</v>
      </c>
      <c r="D117" s="1"/>
      <c r="E117" s="1"/>
      <c r="F117" s="1"/>
      <c r="G117" s="1">
        <v>0</v>
      </c>
      <c r="H117" s="1">
        <v>0</v>
      </c>
      <c r="M117" s="8"/>
      <c r="N117" s="8"/>
      <c r="AA117" s="3">
        <f t="shared" ca="1" si="21"/>
        <v>141</v>
      </c>
      <c r="AB117" s="3">
        <f t="shared" ca="1" si="22"/>
        <v>1.5368563184251838E-2</v>
      </c>
      <c r="AC117" s="3">
        <f t="shared" si="20"/>
        <v>9</v>
      </c>
      <c r="AD117" s="1">
        <f t="shared" si="23"/>
        <v>30</v>
      </c>
    </row>
    <row r="118" spans="1:30" x14ac:dyDescent="0.25">
      <c r="A118" s="8"/>
      <c r="B118" s="13"/>
      <c r="C118" s="2"/>
      <c r="D118" s="3"/>
      <c r="E118" s="3"/>
      <c r="F118" s="3">
        <f ca="1">F119+8</f>
        <v>263</v>
      </c>
      <c r="G118" s="1">
        <f ca="1">0.25*COS(F118/180*PI())</f>
        <v>-3.0467335851287011E-2</v>
      </c>
      <c r="H118" s="1">
        <f ca="1">0.25*SIN(F118/180*PI())</f>
        <v>-0.2481365379103305</v>
      </c>
      <c r="M118" s="8"/>
      <c r="N118" s="8"/>
      <c r="AA118" s="3">
        <f t="shared" ca="1" si="21"/>
        <v>72</v>
      </c>
      <c r="AB118" s="3">
        <f t="shared" ca="1" si="22"/>
        <v>0.48729898618773315</v>
      </c>
      <c r="AC118" s="3">
        <f t="shared" si="20"/>
        <v>9</v>
      </c>
      <c r="AD118" s="1">
        <f t="shared" si="23"/>
        <v>35</v>
      </c>
    </row>
    <row r="119" spans="1:30" x14ac:dyDescent="0.25">
      <c r="A119" s="8"/>
      <c r="B119" s="13"/>
      <c r="C119" s="2"/>
      <c r="D119" s="3"/>
      <c r="E119" s="3"/>
      <c r="F119" s="3">
        <f ca="1">IF(E122&lt;90,90-E122,360-(E122-90))</f>
        <v>255</v>
      </c>
      <c r="G119" s="1">
        <f ca="1">0.9*COS(F119/180*PI())</f>
        <v>-0.23293714059226858</v>
      </c>
      <c r="H119" s="1">
        <f ca="1">0.9*SIN(F119/180*PI())</f>
        <v>-0.86933324366016151</v>
      </c>
      <c r="M119" s="8"/>
      <c r="N119" s="8"/>
      <c r="AA119" s="3">
        <f t="shared" ca="1" si="21"/>
        <v>121</v>
      </c>
      <c r="AB119" s="3">
        <f t="shared" ca="1" si="22"/>
        <v>0.16213654512431463</v>
      </c>
      <c r="AC119" s="3">
        <f t="shared" si="20"/>
        <v>9</v>
      </c>
      <c r="AD119" s="1">
        <f t="shared" si="23"/>
        <v>40</v>
      </c>
    </row>
    <row r="120" spans="1:30" x14ac:dyDescent="0.25">
      <c r="A120" s="8"/>
      <c r="B120" s="13"/>
      <c r="C120" s="2"/>
      <c r="D120" s="3"/>
      <c r="E120" s="3"/>
      <c r="F120" s="3">
        <f ca="1">F119-8</f>
        <v>247</v>
      </c>
      <c r="G120" s="1">
        <f ca="1">0.25*COS(F120/180*PI())</f>
        <v>-9.7682782122318457E-2</v>
      </c>
      <c r="H120" s="1">
        <f ca="1">0.25*SIN(F120/180*PI())</f>
        <v>-0.23012621336311007</v>
      </c>
      <c r="M120" s="8"/>
      <c r="N120" s="8"/>
      <c r="AA120" s="3">
        <f t="shared" ca="1" si="21"/>
        <v>125</v>
      </c>
      <c r="AB120" s="3">
        <f t="shared" ca="1" si="22"/>
        <v>0.13120634111045559</v>
      </c>
      <c r="AC120" s="3">
        <f t="shared" si="20"/>
        <v>9</v>
      </c>
      <c r="AD120" s="1">
        <f t="shared" si="23"/>
        <v>45</v>
      </c>
    </row>
    <row r="121" spans="1:30" x14ac:dyDescent="0.25">
      <c r="A121" s="8"/>
      <c r="B121" s="13"/>
      <c r="D121" s="3"/>
      <c r="E121" s="3"/>
      <c r="F121" s="3"/>
      <c r="G121" s="1">
        <v>0</v>
      </c>
      <c r="H121" s="1">
        <v>0</v>
      </c>
      <c r="M121" s="8"/>
      <c r="N121" s="8"/>
      <c r="AA121" s="3">
        <f t="shared" ca="1" si="21"/>
        <v>10</v>
      </c>
      <c r="AB121" s="3">
        <f t="shared" ca="1" si="22"/>
        <v>0.88468949640257533</v>
      </c>
      <c r="AC121" s="3">
        <f t="shared" si="20"/>
        <v>9</v>
      </c>
      <c r="AD121" s="1">
        <f t="shared" si="23"/>
        <v>50</v>
      </c>
    </row>
    <row r="122" spans="1:30" x14ac:dyDescent="0.25">
      <c r="A122" s="8"/>
      <c r="B122" s="13"/>
      <c r="C122" s="3">
        <f ca="1">IF($A$2="A",VLOOKUP(C117,$Q$1:$T$25,3,FALSE),IF($A$2="B",VLOOKUP(C117,$V$2:$Y$50,3,FALSE),IF($A$2="C",VLOOKUP(C117,$AA$2:$AD$146,3,FALSE),VLOOKUP(C117,$AF$2:$AI$27,3,FALSE))))</f>
        <v>6</v>
      </c>
      <c r="D122" s="3">
        <f ca="1">C122+C127/60</f>
        <v>6.5</v>
      </c>
      <c r="E122" s="3">
        <f ca="1">IF(D122*30&lt;360,D122*30,D122*30-360)</f>
        <v>195</v>
      </c>
      <c r="F122" s="3">
        <f ca="1">AVERAGE(F119,F118)</f>
        <v>259</v>
      </c>
      <c r="G122" s="1">
        <f ca="1">0.25*COS(F122/180*PI())</f>
        <v>-4.7702248844136153E-2</v>
      </c>
      <c r="H122" s="1">
        <f ca="1">0.25*SIN(F122/180*PI())</f>
        <v>-0.24540679586191599</v>
      </c>
      <c r="M122" s="8"/>
      <c r="N122" s="8"/>
      <c r="AA122" s="3">
        <f t="shared" ca="1" si="21"/>
        <v>119</v>
      </c>
      <c r="AB122" s="3">
        <f t="shared" ca="1" si="22"/>
        <v>0.16988235586678813</v>
      </c>
      <c r="AC122" s="3">
        <f t="shared" si="20"/>
        <v>9</v>
      </c>
      <c r="AD122" s="1">
        <f t="shared" si="23"/>
        <v>55</v>
      </c>
    </row>
    <row r="123" spans="1:30" x14ac:dyDescent="0.25">
      <c r="A123" s="8"/>
      <c r="B123" s="13"/>
      <c r="C123" s="3"/>
      <c r="D123" s="3"/>
      <c r="E123" s="3"/>
      <c r="F123" s="3">
        <f ca="1">F119</f>
        <v>255</v>
      </c>
      <c r="G123" s="1">
        <f ca="1">G119</f>
        <v>-0.23293714059226858</v>
      </c>
      <c r="H123" s="1">
        <f ca="1">H119</f>
        <v>-0.86933324366016151</v>
      </c>
      <c r="M123" s="8"/>
      <c r="N123" s="8"/>
      <c r="AA123" s="3">
        <f t="shared" ca="1" si="21"/>
        <v>56</v>
      </c>
      <c r="AB123" s="3">
        <f t="shared" ca="1" si="22"/>
        <v>0.56327463838798053</v>
      </c>
      <c r="AC123" s="3">
        <f t="shared" ref="AC123:AC146" si="24">AC111+1</f>
        <v>10</v>
      </c>
      <c r="AD123" s="1">
        <f t="shared" si="23"/>
        <v>0</v>
      </c>
    </row>
    <row r="124" spans="1:30" x14ac:dyDescent="0.25">
      <c r="A124" s="8"/>
      <c r="B124" s="13"/>
      <c r="C124" s="3"/>
      <c r="D124" s="3"/>
      <c r="E124" s="3"/>
      <c r="F124" s="3">
        <f ca="1">AVERAGE(F119,F120)</f>
        <v>251</v>
      </c>
      <c r="G124" s="1">
        <f ca="1">0.25*COS(F124/180*PI())</f>
        <v>-8.1392038614289161E-2</v>
      </c>
      <c r="H124" s="1">
        <f ca="1">0.25*SIN(F124/180*PI())</f>
        <v>-0.23637964389982921</v>
      </c>
      <c r="M124" s="8"/>
      <c r="N124" s="8"/>
      <c r="AA124" s="3">
        <f t="shared" ca="1" si="21"/>
        <v>22</v>
      </c>
      <c r="AB124" s="3">
        <f t="shared" ca="1" si="22"/>
        <v>0.8233597767884433</v>
      </c>
      <c r="AC124" s="3">
        <f t="shared" si="24"/>
        <v>10</v>
      </c>
      <c r="AD124" s="1">
        <f t="shared" si="23"/>
        <v>5</v>
      </c>
    </row>
    <row r="125" spans="1:30" x14ac:dyDescent="0.25">
      <c r="A125" s="8"/>
      <c r="B125" s="11"/>
      <c r="C125" s="3"/>
      <c r="D125" s="3"/>
      <c r="E125" s="3"/>
      <c r="F125" s="3"/>
      <c r="G125" s="1">
        <v>0</v>
      </c>
      <c r="H125" s="1">
        <v>0</v>
      </c>
      <c r="M125" s="8"/>
      <c r="N125" s="8"/>
      <c r="AA125" s="3">
        <f t="shared" ca="1" si="21"/>
        <v>61</v>
      </c>
      <c r="AB125" s="3">
        <f t="shared" ca="1" si="22"/>
        <v>0.53772334515742237</v>
      </c>
      <c r="AC125" s="3">
        <f t="shared" si="24"/>
        <v>10</v>
      </c>
      <c r="AD125" s="1">
        <f t="shared" si="23"/>
        <v>10</v>
      </c>
    </row>
    <row r="126" spans="1:30" x14ac:dyDescent="0.25">
      <c r="A126" s="8"/>
      <c r="B126" s="14" t="s">
        <v>3</v>
      </c>
      <c r="C126" s="3"/>
      <c r="D126" s="3"/>
      <c r="E126" s="3"/>
      <c r="F126" s="3">
        <f ca="1">F127+2</f>
        <v>272</v>
      </c>
      <c r="G126" s="1">
        <f ca="1">0.5*COS(F126/180*PI())</f>
        <v>1.7449748351250197E-2</v>
      </c>
      <c r="H126" s="1">
        <f ca="1">0.5*SIN(F126/180*PI())</f>
        <v>-0.49969541350954788</v>
      </c>
      <c r="M126" s="8"/>
      <c r="N126" s="8"/>
      <c r="AA126" s="3">
        <f t="shared" ca="1" si="21"/>
        <v>91</v>
      </c>
      <c r="AB126" s="3">
        <f t="shared" ca="1" si="22"/>
        <v>0.34977026856225735</v>
      </c>
      <c r="AC126" s="3">
        <f t="shared" si="24"/>
        <v>10</v>
      </c>
      <c r="AD126" s="1">
        <f t="shared" si="23"/>
        <v>15</v>
      </c>
    </row>
    <row r="127" spans="1:30" x14ac:dyDescent="0.25">
      <c r="A127" s="8"/>
      <c r="B127" s="15"/>
      <c r="C127" s="3">
        <f ca="1">IF($A$2="A",VLOOKUP(C117,$Q$1:$T$25,4,FALSE),IF($A$2="B",VLOOKUP(C117,$V$2:$Y$50,4,FALSE),IF($A$2="C",VLOOKUP(C117,$AA$2:$AD$146,4,FALSE),VLOOKUP(C117,$AF$2:$AI$27,4,FALSE))))</f>
        <v>30</v>
      </c>
      <c r="D127" s="3">
        <f ca="1">C127</f>
        <v>30</v>
      </c>
      <c r="E127" s="3">
        <f ca="1">D127*6</f>
        <v>180</v>
      </c>
      <c r="F127" s="3">
        <f ca="1">IF(E127&lt;90,90-E127,360-(E127-90))</f>
        <v>270</v>
      </c>
      <c r="G127" s="1">
        <f ca="1">COS(F127/180*PI())*1.45</f>
        <v>-2.6646978894262485E-16</v>
      </c>
      <c r="H127" s="1">
        <f ca="1">SIN(F127/180*PI())*1.45</f>
        <v>-1.45</v>
      </c>
      <c r="M127" s="8"/>
      <c r="N127" s="8"/>
      <c r="AA127" s="3">
        <f t="shared" ca="1" si="21"/>
        <v>104</v>
      </c>
      <c r="AB127" s="3">
        <f t="shared" ca="1" si="22"/>
        <v>0.26560458091600114</v>
      </c>
      <c r="AC127" s="3">
        <f t="shared" si="24"/>
        <v>10</v>
      </c>
      <c r="AD127" s="1">
        <f t="shared" si="23"/>
        <v>20</v>
      </c>
    </row>
    <row r="128" spans="1:30" x14ac:dyDescent="0.25">
      <c r="A128" s="8"/>
      <c r="B128" s="15"/>
      <c r="C128" s="3"/>
      <c r="D128" s="3"/>
      <c r="E128" s="3"/>
      <c r="F128" s="3">
        <f ca="1">F127+1</f>
        <v>271</v>
      </c>
      <c r="G128" s="1">
        <f ca="1">0.5*COS(F128/180*PI())</f>
        <v>8.726203218641565E-3</v>
      </c>
      <c r="H128" s="1">
        <f ca="1">0.5*SIN(F128/180*PI())</f>
        <v>-0.49992384757819563</v>
      </c>
      <c r="M128" s="8"/>
      <c r="N128" s="8"/>
      <c r="AA128" s="3">
        <f t="shared" ca="1" si="21"/>
        <v>26</v>
      </c>
      <c r="AB128" s="3">
        <f t="shared" ca="1" si="22"/>
        <v>0.80963961579617427</v>
      </c>
      <c r="AC128" s="3">
        <f t="shared" si="24"/>
        <v>10</v>
      </c>
      <c r="AD128" s="1">
        <f t="shared" si="23"/>
        <v>25</v>
      </c>
    </row>
    <row r="129" spans="1:30" x14ac:dyDescent="0.25">
      <c r="A129" s="8"/>
      <c r="B129" s="15"/>
      <c r="C129" s="3"/>
      <c r="D129" s="3"/>
      <c r="E129" s="3"/>
      <c r="F129" s="3"/>
      <c r="G129" s="1">
        <v>0</v>
      </c>
      <c r="H129" s="1">
        <v>0</v>
      </c>
      <c r="M129" s="8"/>
      <c r="N129" s="8"/>
      <c r="AA129" s="3">
        <f t="shared" ca="1" si="21"/>
        <v>106</v>
      </c>
      <c r="AB129" s="3">
        <f t="shared" ca="1" si="22"/>
        <v>0.23758236847769298</v>
      </c>
      <c r="AC129" s="3">
        <f t="shared" si="24"/>
        <v>10</v>
      </c>
      <c r="AD129" s="1">
        <f t="shared" si="23"/>
        <v>30</v>
      </c>
    </row>
    <row r="130" spans="1:30" x14ac:dyDescent="0.25">
      <c r="A130" s="8"/>
      <c r="B130" s="15"/>
      <c r="C130" s="3"/>
      <c r="D130" s="3"/>
      <c r="E130" s="3"/>
      <c r="F130" s="3">
        <f ca="1">F127-2</f>
        <v>268</v>
      </c>
      <c r="G130" s="1">
        <f ca="1">0.5*COS(F130/180*PI())</f>
        <v>-1.7449748351250381E-2</v>
      </c>
      <c r="H130" s="1">
        <f ca="1">0.5*SIN(F130/180*PI())</f>
        <v>-0.49969541350954788</v>
      </c>
      <c r="M130" s="8"/>
      <c r="N130" s="8"/>
      <c r="AA130" s="3">
        <f t="shared" ca="1" si="21"/>
        <v>18</v>
      </c>
      <c r="AB130" s="3">
        <f t="shared" ca="1" si="22"/>
        <v>0.8423064519027178</v>
      </c>
      <c r="AC130" s="3">
        <f t="shared" si="24"/>
        <v>10</v>
      </c>
      <c r="AD130" s="1">
        <f t="shared" si="23"/>
        <v>35</v>
      </c>
    </row>
    <row r="131" spans="1:30" x14ac:dyDescent="0.25">
      <c r="A131" s="8"/>
      <c r="B131" s="15"/>
      <c r="C131" s="3"/>
      <c r="D131" s="3"/>
      <c r="E131" s="3"/>
      <c r="F131" s="3">
        <f ca="1">F127</f>
        <v>270</v>
      </c>
      <c r="G131" s="1">
        <f ca="1">G127</f>
        <v>-2.6646978894262485E-16</v>
      </c>
      <c r="H131" s="1">
        <f ca="1">H127</f>
        <v>-1.45</v>
      </c>
      <c r="J131" s="26" t="str">
        <f ca="1">C122&amp;" : "&amp;TEXT(C127,"00")</f>
        <v>6 : 30</v>
      </c>
      <c r="K131" s="26"/>
      <c r="M131" s="8"/>
      <c r="N131" s="8"/>
      <c r="AA131" s="3">
        <f t="shared" ref="AA131:AA146" ca="1" si="25">RANK(AB131,$AB$3:$AB$146,0)</f>
        <v>55</v>
      </c>
      <c r="AB131" s="3">
        <f t="shared" ref="AB131:AB146" ca="1" si="26">RAND()</f>
        <v>0.56761512004856629</v>
      </c>
      <c r="AC131" s="3">
        <f t="shared" si="24"/>
        <v>10</v>
      </c>
      <c r="AD131" s="1">
        <f t="shared" si="23"/>
        <v>40</v>
      </c>
    </row>
    <row r="132" spans="1:30" ht="12.75" customHeight="1" x14ac:dyDescent="0.25">
      <c r="A132" s="8"/>
      <c r="B132" s="15"/>
      <c r="C132" s="3"/>
      <c r="D132" s="3"/>
      <c r="E132" s="3"/>
      <c r="F132" s="3">
        <f ca="1">F127-1</f>
        <v>269</v>
      </c>
      <c r="G132" s="1">
        <f ca="1">0.5*COS(F132/180*PI())</f>
        <v>-8.7262032186417489E-3</v>
      </c>
      <c r="H132" s="1">
        <f ca="1">0.5*SIN(F132/180*PI())</f>
        <v>-0.49992384757819563</v>
      </c>
      <c r="J132" s="26"/>
      <c r="K132" s="26"/>
      <c r="M132" s="18"/>
      <c r="N132" s="8"/>
      <c r="AA132" s="3">
        <f t="shared" ca="1" si="25"/>
        <v>124</v>
      </c>
      <c r="AB132" s="3">
        <f t="shared" ca="1" si="26"/>
        <v>0.13232661784075861</v>
      </c>
      <c r="AC132" s="3">
        <f t="shared" si="24"/>
        <v>10</v>
      </c>
      <c r="AD132" s="1">
        <f t="shared" si="23"/>
        <v>45</v>
      </c>
    </row>
    <row r="133" spans="1:30" ht="12.75" customHeight="1" x14ac:dyDescent="0.25">
      <c r="A133" s="8"/>
      <c r="B133" s="16"/>
      <c r="C133" s="3"/>
      <c r="D133" s="3"/>
      <c r="E133" s="3"/>
      <c r="F133" s="3"/>
      <c r="G133" s="1">
        <v>0</v>
      </c>
      <c r="H133" s="1">
        <v>0</v>
      </c>
      <c r="M133" s="18"/>
      <c r="N133" s="8"/>
      <c r="AA133" s="3">
        <f t="shared" ca="1" si="25"/>
        <v>43</v>
      </c>
      <c r="AB133" s="3">
        <f t="shared" ca="1" si="26"/>
        <v>0.70217372841460024</v>
      </c>
      <c r="AC133" s="3">
        <f t="shared" si="24"/>
        <v>10</v>
      </c>
      <c r="AD133" s="1">
        <f t="shared" si="23"/>
        <v>50</v>
      </c>
    </row>
    <row r="134" spans="1:30" ht="13" x14ac:dyDescent="0.3">
      <c r="A134" s="8"/>
      <c r="B134" s="6"/>
      <c r="C134" s="4"/>
      <c r="D134" s="4"/>
      <c r="E134" s="4"/>
      <c r="F134" s="4"/>
      <c r="G134" s="4"/>
      <c r="H134" s="4"/>
      <c r="I134" s="8"/>
      <c r="J134" s="8"/>
      <c r="K134" s="8"/>
      <c r="L134" s="8"/>
      <c r="M134" s="8"/>
      <c r="N134" s="8"/>
      <c r="AA134" s="3">
        <f t="shared" ca="1" si="25"/>
        <v>6</v>
      </c>
      <c r="AB134" s="3">
        <f t="shared" ca="1" si="26"/>
        <v>0.96173635446071692</v>
      </c>
      <c r="AC134" s="3">
        <f t="shared" si="24"/>
        <v>10</v>
      </c>
      <c r="AD134" s="1">
        <f t="shared" si="23"/>
        <v>55</v>
      </c>
    </row>
    <row r="135" spans="1:30" ht="13" x14ac:dyDescent="0.3">
      <c r="A135" s="8"/>
      <c r="B135" s="10">
        <v>1</v>
      </c>
      <c r="C135" s="11"/>
      <c r="D135" s="11"/>
      <c r="E135" s="11"/>
      <c r="F135" s="11"/>
      <c r="G135" s="11" t="s">
        <v>0</v>
      </c>
      <c r="H135" s="11" t="s">
        <v>1</v>
      </c>
      <c r="M135" s="8"/>
      <c r="N135" s="6"/>
      <c r="AA135" s="3">
        <f t="shared" ca="1" si="25"/>
        <v>89</v>
      </c>
      <c r="AB135" s="3">
        <f t="shared" ca="1" si="26"/>
        <v>0.37186281768225393</v>
      </c>
      <c r="AC135" s="3">
        <f t="shared" si="24"/>
        <v>11</v>
      </c>
      <c r="AD135" s="1">
        <f t="shared" si="23"/>
        <v>0</v>
      </c>
    </row>
    <row r="136" spans="1:30" x14ac:dyDescent="0.25">
      <c r="A136" s="8"/>
      <c r="B136" s="12" t="s">
        <v>2</v>
      </c>
      <c r="C136" s="17">
        <v>8</v>
      </c>
      <c r="D136" s="1"/>
      <c r="E136" s="1"/>
      <c r="F136" s="1"/>
      <c r="G136" s="1">
        <v>0</v>
      </c>
      <c r="H136" s="1">
        <v>0</v>
      </c>
      <c r="M136" s="8"/>
      <c r="N136" s="8"/>
      <c r="AA136" s="3">
        <f t="shared" ca="1" si="25"/>
        <v>12</v>
      </c>
      <c r="AB136" s="3">
        <f t="shared" ca="1" si="26"/>
        <v>0.87521148065856114</v>
      </c>
      <c r="AC136" s="3">
        <f t="shared" si="24"/>
        <v>11</v>
      </c>
      <c r="AD136" s="1">
        <f t="shared" si="23"/>
        <v>5</v>
      </c>
    </row>
    <row r="137" spans="1:30" x14ac:dyDescent="0.25">
      <c r="A137" s="8"/>
      <c r="B137" s="13"/>
      <c r="C137" s="2"/>
      <c r="D137" s="3"/>
      <c r="E137" s="3"/>
      <c r="F137" s="3">
        <f ca="1">F138+8</f>
        <v>68</v>
      </c>
      <c r="G137" s="1">
        <f ca="1">0.25*COS(F137/180*PI())</f>
        <v>9.3651648353978045E-2</v>
      </c>
      <c r="H137" s="1">
        <f ca="1">0.25*SIN(F137/180*PI())</f>
        <v>0.23179596364169683</v>
      </c>
      <c r="M137" s="8"/>
      <c r="N137" s="8"/>
      <c r="AA137" s="3">
        <f t="shared" ca="1" si="25"/>
        <v>82</v>
      </c>
      <c r="AB137" s="3">
        <f t="shared" ca="1" si="26"/>
        <v>0.42891246480543932</v>
      </c>
      <c r="AC137" s="3">
        <f t="shared" si="24"/>
        <v>11</v>
      </c>
      <c r="AD137" s="1">
        <f t="shared" si="23"/>
        <v>10</v>
      </c>
    </row>
    <row r="138" spans="1:30" x14ac:dyDescent="0.25">
      <c r="A138" s="8"/>
      <c r="B138" s="13"/>
      <c r="C138" s="2"/>
      <c r="D138" s="3"/>
      <c r="E138" s="3"/>
      <c r="F138" s="3">
        <f ca="1">IF(E141&lt;90,90-E141,360-(E141-90))</f>
        <v>60</v>
      </c>
      <c r="G138" s="1">
        <f ca="1">0.9*COS(F138/180*PI())</f>
        <v>0.45000000000000012</v>
      </c>
      <c r="H138" s="1">
        <f ca="1">0.9*SIN(F138/180*PI())</f>
        <v>0.77942286340599476</v>
      </c>
      <c r="M138" s="8"/>
      <c r="N138" s="8"/>
      <c r="AA138" s="3">
        <f t="shared" ca="1" si="25"/>
        <v>45</v>
      </c>
      <c r="AB138" s="3">
        <f t="shared" ca="1" si="26"/>
        <v>0.68399183539092678</v>
      </c>
      <c r="AC138" s="3">
        <f t="shared" si="24"/>
        <v>11</v>
      </c>
      <c r="AD138" s="1">
        <f t="shared" si="23"/>
        <v>15</v>
      </c>
    </row>
    <row r="139" spans="1:30" x14ac:dyDescent="0.25">
      <c r="A139" s="8"/>
      <c r="B139" s="13"/>
      <c r="C139" s="2"/>
      <c r="D139" s="3"/>
      <c r="E139" s="3"/>
      <c r="F139" s="3">
        <f ca="1">F138-8</f>
        <v>52</v>
      </c>
      <c r="G139" s="1">
        <f ca="1">0.25*COS(F139/180*PI())</f>
        <v>0.15391536883141457</v>
      </c>
      <c r="H139" s="1">
        <f ca="1">0.25*SIN(F139/180*PI())</f>
        <v>0.19700268840168048</v>
      </c>
      <c r="M139" s="8"/>
      <c r="N139" s="8"/>
      <c r="AA139" s="3">
        <f t="shared" ca="1" si="25"/>
        <v>93</v>
      </c>
      <c r="AB139" s="3">
        <f t="shared" ca="1" si="26"/>
        <v>0.32860511877843046</v>
      </c>
      <c r="AC139" s="3">
        <f t="shared" si="24"/>
        <v>11</v>
      </c>
      <c r="AD139" s="1">
        <f t="shared" si="23"/>
        <v>20</v>
      </c>
    </row>
    <row r="140" spans="1:30" x14ac:dyDescent="0.25">
      <c r="A140" s="8"/>
      <c r="B140" s="13"/>
      <c r="D140" s="3"/>
      <c r="E140" s="3"/>
      <c r="F140" s="3"/>
      <c r="G140" s="1">
        <v>0</v>
      </c>
      <c r="H140" s="1">
        <v>0</v>
      </c>
      <c r="M140" s="8"/>
      <c r="N140" s="8"/>
      <c r="AA140" s="3">
        <f t="shared" ca="1" si="25"/>
        <v>11</v>
      </c>
      <c r="AB140" s="3">
        <f t="shared" ca="1" si="26"/>
        <v>0.87739504299470594</v>
      </c>
      <c r="AC140" s="3">
        <f t="shared" si="24"/>
        <v>11</v>
      </c>
      <c r="AD140" s="1">
        <f t="shared" si="23"/>
        <v>25</v>
      </c>
    </row>
    <row r="141" spans="1:30" x14ac:dyDescent="0.25">
      <c r="A141" s="8"/>
      <c r="B141" s="13"/>
      <c r="C141" s="3">
        <f ca="1">IF($A$2="A",VLOOKUP(C136,$Q$1:$T$25,3,FALSE),IF($A$2="B",VLOOKUP(C136,$V$2:$Y$50,3,FALSE),IF($A$2="C",VLOOKUP(C136,$AA$2:$AD$146,3,FALSE),VLOOKUP(C136,$AF$2:$AI$27,3,FALSE))))</f>
        <v>1</v>
      </c>
      <c r="D141" s="3">
        <f ca="1">C141+C146/60</f>
        <v>1</v>
      </c>
      <c r="E141" s="3">
        <f ca="1">IF(D141*30&lt;360,D141*30,D141*30-360)</f>
        <v>30</v>
      </c>
      <c r="F141" s="3">
        <f ca="1">AVERAGE(F138,F137)</f>
        <v>64</v>
      </c>
      <c r="G141" s="1">
        <f ca="1">0.25*COS(F141/180*PI())</f>
        <v>0.10959278669726936</v>
      </c>
      <c r="H141" s="1">
        <f ca="1">0.25*SIN(F141/180*PI())</f>
        <v>0.22469851157479176</v>
      </c>
      <c r="M141" s="8"/>
      <c r="N141" s="8"/>
      <c r="AA141" s="3">
        <f t="shared" ca="1" si="25"/>
        <v>68</v>
      </c>
      <c r="AB141" s="3">
        <f t="shared" ca="1" si="26"/>
        <v>0.50676864428712043</v>
      </c>
      <c r="AC141" s="3">
        <f t="shared" si="24"/>
        <v>11</v>
      </c>
      <c r="AD141" s="1">
        <f t="shared" si="23"/>
        <v>30</v>
      </c>
    </row>
    <row r="142" spans="1:30" x14ac:dyDescent="0.25">
      <c r="A142" s="8"/>
      <c r="B142" s="13"/>
      <c r="C142" s="3"/>
      <c r="D142" s="3"/>
      <c r="E142" s="3"/>
      <c r="F142" s="3">
        <f ca="1">F138</f>
        <v>60</v>
      </c>
      <c r="G142" s="1">
        <f ca="1">G138</f>
        <v>0.45000000000000012</v>
      </c>
      <c r="H142" s="1">
        <f ca="1">H138</f>
        <v>0.77942286340599476</v>
      </c>
      <c r="M142" s="8"/>
      <c r="N142" s="8"/>
      <c r="AA142" s="3">
        <f t="shared" ca="1" si="25"/>
        <v>136</v>
      </c>
      <c r="AB142" s="3">
        <f t="shared" ca="1" si="26"/>
        <v>2.7073855090397503E-2</v>
      </c>
      <c r="AC142" s="3">
        <f t="shared" si="24"/>
        <v>11</v>
      </c>
      <c r="AD142" s="1">
        <f t="shared" si="23"/>
        <v>35</v>
      </c>
    </row>
    <row r="143" spans="1:30" x14ac:dyDescent="0.25">
      <c r="A143" s="8"/>
      <c r="B143" s="13"/>
      <c r="C143" s="3"/>
      <c r="D143" s="3"/>
      <c r="E143" s="3"/>
      <c r="F143" s="3">
        <f ca="1">AVERAGE(F138,F139)</f>
        <v>56</v>
      </c>
      <c r="G143" s="1">
        <f ca="1">0.25*COS(F143/180*PI())</f>
        <v>0.1397982258676867</v>
      </c>
      <c r="H143" s="1">
        <f ca="1">0.25*SIN(F143/180*PI())</f>
        <v>0.20725939313876043</v>
      </c>
      <c r="M143" s="8"/>
      <c r="N143" s="8"/>
      <c r="AA143" s="3">
        <f t="shared" ca="1" si="25"/>
        <v>120</v>
      </c>
      <c r="AB143" s="3">
        <f t="shared" ca="1" si="26"/>
        <v>0.16364749878986151</v>
      </c>
      <c r="AC143" s="3">
        <f t="shared" si="24"/>
        <v>11</v>
      </c>
      <c r="AD143" s="1">
        <f>AD131</f>
        <v>40</v>
      </c>
    </row>
    <row r="144" spans="1:30" x14ac:dyDescent="0.25">
      <c r="A144" s="8"/>
      <c r="B144" s="11"/>
      <c r="C144" s="3"/>
      <c r="D144" s="3"/>
      <c r="E144" s="3"/>
      <c r="F144" s="3"/>
      <c r="G144" s="1">
        <v>0</v>
      </c>
      <c r="H144" s="1">
        <v>0</v>
      </c>
      <c r="M144" s="8"/>
      <c r="N144" s="8"/>
      <c r="AA144" s="3">
        <f t="shared" ca="1" si="25"/>
        <v>95</v>
      </c>
      <c r="AB144" s="3">
        <f t="shared" ca="1" si="26"/>
        <v>0.32498284492879093</v>
      </c>
      <c r="AC144" s="3">
        <f t="shared" si="24"/>
        <v>11</v>
      </c>
      <c r="AD144" s="1">
        <f>AD132</f>
        <v>45</v>
      </c>
    </row>
    <row r="145" spans="1:32" x14ac:dyDescent="0.25">
      <c r="A145" s="8"/>
      <c r="B145" s="14" t="s">
        <v>3</v>
      </c>
      <c r="C145" s="3"/>
      <c r="D145" s="3"/>
      <c r="E145" s="3"/>
      <c r="F145" s="3">
        <f ca="1">F146+2</f>
        <v>92</v>
      </c>
      <c r="G145" s="1">
        <f ca="1">0.5*COS(F145/180*PI())</f>
        <v>-1.7449748351250367E-2</v>
      </c>
      <c r="H145" s="1">
        <f ca="1">0.5*SIN(F145/180*PI())</f>
        <v>0.49969541350954788</v>
      </c>
      <c r="M145" s="8"/>
      <c r="N145" s="8"/>
      <c r="AA145" s="3">
        <f t="shared" ca="1" si="25"/>
        <v>15</v>
      </c>
      <c r="AB145" s="3">
        <f t="shared" ca="1" si="26"/>
        <v>0.85677080917656256</v>
      </c>
      <c r="AC145" s="3">
        <f t="shared" si="24"/>
        <v>11</v>
      </c>
      <c r="AD145" s="1">
        <f>AD133</f>
        <v>50</v>
      </c>
    </row>
    <row r="146" spans="1:32" x14ac:dyDescent="0.25">
      <c r="A146" s="8"/>
      <c r="B146" s="15"/>
      <c r="C146" s="3">
        <f ca="1">IF($A$2="A",VLOOKUP(C136,$Q$1:$T$25,4,FALSE),IF($A$2="B",VLOOKUP(C136,$V$2:$Y$50,4,FALSE),IF($A$2="C",VLOOKUP(C136,$AA$2:$AD$146,4,FALSE),VLOOKUP(C136,$AF$2:$AI$27,4,FALSE))))</f>
        <v>0</v>
      </c>
      <c r="D146" s="3">
        <f ca="1">C146</f>
        <v>0</v>
      </c>
      <c r="E146" s="3">
        <f ca="1">D146*6</f>
        <v>0</v>
      </c>
      <c r="F146" s="3">
        <f ca="1">IF(E146&lt;90,90-E146,360-(E146-90))</f>
        <v>90</v>
      </c>
      <c r="G146" s="1">
        <f ca="1">COS(F146/180*PI())*1.45</f>
        <v>8.8823262980874951E-17</v>
      </c>
      <c r="H146" s="1">
        <f ca="1">SIN(F146/180*PI())*1.45</f>
        <v>1.45</v>
      </c>
      <c r="M146" s="8"/>
      <c r="N146" s="8"/>
      <c r="AA146" s="3">
        <f t="shared" ca="1" si="25"/>
        <v>34</v>
      </c>
      <c r="AB146" s="3">
        <f t="shared" ca="1" si="26"/>
        <v>0.76721668493464279</v>
      </c>
      <c r="AC146" s="3">
        <f t="shared" si="24"/>
        <v>11</v>
      </c>
      <c r="AD146" s="1">
        <f>AD134</f>
        <v>55</v>
      </c>
    </row>
    <row r="147" spans="1:32" x14ac:dyDescent="0.25">
      <c r="A147" s="8"/>
      <c r="B147" s="15"/>
      <c r="C147" s="3"/>
      <c r="D147" s="3"/>
      <c r="E147" s="3"/>
      <c r="F147" s="3">
        <f ca="1">F146+1</f>
        <v>91</v>
      </c>
      <c r="G147" s="1">
        <f ca="1">0.5*COS(F147/180*PI())</f>
        <v>-8.7262032186417385E-3</v>
      </c>
      <c r="H147" s="1">
        <f ca="1">0.5*SIN(F147/180*PI())</f>
        <v>0.49992384757819563</v>
      </c>
      <c r="M147" s="8"/>
      <c r="N147" s="8"/>
      <c r="AF147" s="4"/>
    </row>
    <row r="148" spans="1:32" x14ac:dyDescent="0.25">
      <c r="A148" s="8"/>
      <c r="B148" s="15"/>
      <c r="C148" s="3"/>
      <c r="D148" s="3"/>
      <c r="E148" s="3"/>
      <c r="F148" s="3"/>
      <c r="G148" s="1">
        <v>0</v>
      </c>
      <c r="H148" s="1">
        <v>0</v>
      </c>
      <c r="M148" s="8"/>
      <c r="N148" s="8"/>
      <c r="AF148" s="4"/>
    </row>
    <row r="149" spans="1:32" x14ac:dyDescent="0.25">
      <c r="A149" s="8"/>
      <c r="B149" s="15"/>
      <c r="C149" s="3"/>
      <c r="D149" s="3"/>
      <c r="E149" s="3"/>
      <c r="F149" s="3">
        <f ca="1">F146-2</f>
        <v>88</v>
      </c>
      <c r="G149" s="1">
        <f ca="1">0.5*COS(F149/180*PI())</f>
        <v>1.744974835125054E-2</v>
      </c>
      <c r="H149" s="1">
        <f ca="1">0.5*SIN(F149/180*PI())</f>
        <v>0.49969541350954788</v>
      </c>
      <c r="M149" s="8"/>
      <c r="N149" s="8"/>
      <c r="AF149" s="4"/>
    </row>
    <row r="150" spans="1:32" ht="12.75" customHeight="1" x14ac:dyDescent="0.25">
      <c r="A150" s="8"/>
      <c r="B150" s="15"/>
      <c r="C150" s="3"/>
      <c r="D150" s="3"/>
      <c r="E150" s="3"/>
      <c r="F150" s="3">
        <f ca="1">F146</f>
        <v>90</v>
      </c>
      <c r="G150" s="1">
        <f ca="1">G146</f>
        <v>8.8823262980874951E-17</v>
      </c>
      <c r="H150" s="1">
        <f ca="1">H146</f>
        <v>1.45</v>
      </c>
      <c r="J150" s="26" t="str">
        <f ca="1">C141&amp;" : "&amp;TEXT(C146,"00")</f>
        <v>1 : 00</v>
      </c>
      <c r="K150" s="26"/>
      <c r="M150" s="8"/>
      <c r="N150" s="8"/>
    </row>
    <row r="151" spans="1:32" ht="12.75" customHeight="1" x14ac:dyDescent="0.25">
      <c r="A151" s="8"/>
      <c r="B151" s="15"/>
      <c r="C151" s="3"/>
      <c r="D151" s="3"/>
      <c r="E151" s="3"/>
      <c r="F151" s="3">
        <f ca="1">F146-1</f>
        <v>89</v>
      </c>
      <c r="G151" s="1">
        <f ca="1">0.5*COS(F151/180*PI())</f>
        <v>8.7262032186417992E-3</v>
      </c>
      <c r="H151" s="1">
        <f ca="1">0.5*SIN(F151/180*PI())</f>
        <v>0.49992384757819563</v>
      </c>
      <c r="J151" s="26"/>
      <c r="K151" s="26"/>
      <c r="M151" s="8"/>
      <c r="N151" s="8"/>
    </row>
    <row r="152" spans="1:32" x14ac:dyDescent="0.25">
      <c r="A152" s="8"/>
      <c r="B152" s="16"/>
      <c r="C152" s="3"/>
      <c r="D152" s="3"/>
      <c r="E152" s="3"/>
      <c r="F152" s="3"/>
      <c r="G152" s="1">
        <v>0</v>
      </c>
      <c r="H152" s="1">
        <v>0</v>
      </c>
      <c r="M152" s="8"/>
      <c r="N152" s="8"/>
    </row>
    <row r="153" spans="1:32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32" ht="12.75" customHeight="1" x14ac:dyDescent="0.3">
      <c r="A154" s="8"/>
      <c r="B154" s="10">
        <v>1</v>
      </c>
      <c r="C154" s="11"/>
      <c r="D154" s="11"/>
      <c r="E154" s="11"/>
      <c r="F154" s="11"/>
      <c r="G154" s="11" t="s">
        <v>0</v>
      </c>
      <c r="H154" s="11" t="s">
        <v>1</v>
      </c>
      <c r="I154" s="8"/>
      <c r="J154" s="8"/>
      <c r="K154" s="8"/>
      <c r="L154" s="8"/>
      <c r="M154" s="18"/>
      <c r="N154" s="8"/>
    </row>
    <row r="155" spans="1:32" ht="12.75" customHeight="1" x14ac:dyDescent="0.25">
      <c r="A155" s="8"/>
      <c r="B155" s="12" t="s">
        <v>2</v>
      </c>
      <c r="C155" s="17">
        <v>9</v>
      </c>
      <c r="D155" s="1"/>
      <c r="E155" s="1"/>
      <c r="F155" s="1"/>
      <c r="G155" s="1">
        <v>0</v>
      </c>
      <c r="H155" s="1">
        <v>0</v>
      </c>
      <c r="M155" s="18"/>
      <c r="N155" s="8"/>
    </row>
    <row r="156" spans="1:32" x14ac:dyDescent="0.25">
      <c r="A156" s="8"/>
      <c r="B156" s="13"/>
      <c r="C156" s="2"/>
      <c r="D156" s="3"/>
      <c r="E156" s="3"/>
      <c r="F156" s="3">
        <f ca="1">F157+8</f>
        <v>218</v>
      </c>
      <c r="G156" s="1">
        <f ca="1">0.25*COS(F156/180*PI())</f>
        <v>-0.19700268840168056</v>
      </c>
      <c r="H156" s="1">
        <f ca="1">0.25*SIN(F156/180*PI())</f>
        <v>-0.15391536883141446</v>
      </c>
      <c r="M156" s="8"/>
      <c r="N156" s="8"/>
    </row>
    <row r="157" spans="1:32" ht="13" x14ac:dyDescent="0.3">
      <c r="A157" s="8"/>
      <c r="B157" s="13"/>
      <c r="C157" s="2"/>
      <c r="D157" s="3"/>
      <c r="E157" s="3"/>
      <c r="F157" s="3">
        <f ca="1">IF(E160&lt;90,90-E160,360-(E160-90))</f>
        <v>210</v>
      </c>
      <c r="G157" s="1">
        <f ca="1">0.9*COS(F157/180*PI())</f>
        <v>-0.77942286340599476</v>
      </c>
      <c r="H157" s="1">
        <f ca="1">0.9*SIN(F157/180*PI())</f>
        <v>-0.45000000000000012</v>
      </c>
      <c r="M157" s="8"/>
      <c r="N157" s="6"/>
    </row>
    <row r="158" spans="1:32" x14ac:dyDescent="0.25">
      <c r="A158" s="8"/>
      <c r="B158" s="13"/>
      <c r="C158" s="2"/>
      <c r="D158" s="3"/>
      <c r="E158" s="3"/>
      <c r="F158" s="3">
        <f ca="1">F157-8</f>
        <v>202</v>
      </c>
      <c r="G158" s="1">
        <f ca="1">0.25*COS(F158/180*PI())</f>
        <v>-0.23179596364169686</v>
      </c>
      <c r="H158" s="1">
        <f ca="1">0.25*SIN(F158/180*PI())</f>
        <v>-9.3651648353978004E-2</v>
      </c>
      <c r="M158" s="8"/>
      <c r="N158" s="8"/>
    </row>
    <row r="159" spans="1:32" x14ac:dyDescent="0.25">
      <c r="A159" s="8"/>
      <c r="B159" s="13"/>
      <c r="D159" s="3"/>
      <c r="E159" s="3"/>
      <c r="F159" s="3"/>
      <c r="G159" s="1">
        <v>0</v>
      </c>
      <c r="H159" s="1">
        <v>0</v>
      </c>
      <c r="M159" s="8"/>
      <c r="N159" s="8"/>
    </row>
    <row r="160" spans="1:32" x14ac:dyDescent="0.25">
      <c r="A160" s="8"/>
      <c r="B160" s="13"/>
      <c r="C160" s="3">
        <f ca="1">IF($A$2="A",VLOOKUP(C155,$Q$1:$T$25,3,FALSE),IF($A$2="B",VLOOKUP(C155,$V$2:$Y$50,3,FALSE),IF($A$2="C",VLOOKUP(C155,$AA$2:$AD$146,3,FALSE),VLOOKUP(C155,$AF$2:$AI$27,3,FALSE))))</f>
        <v>8</v>
      </c>
      <c r="D160" s="3">
        <f ca="1">C160+C165/60</f>
        <v>8</v>
      </c>
      <c r="E160" s="3">
        <f ca="1">IF(D160*30&lt;360,D160*30,D160*30-360)</f>
        <v>240</v>
      </c>
      <c r="F160" s="3">
        <f ca="1">AVERAGE(F157,F156)</f>
        <v>214</v>
      </c>
      <c r="G160" s="1">
        <f ca="1">0.25*COS(F160/180*PI())</f>
        <v>-0.20725939313876046</v>
      </c>
      <c r="H160" s="1">
        <f ca="1">0.25*SIN(F160/180*PI())</f>
        <v>-0.13979822586768667</v>
      </c>
      <c r="M160" s="8"/>
      <c r="N160" s="8"/>
    </row>
    <row r="161" spans="1:14" x14ac:dyDescent="0.25">
      <c r="A161" s="8"/>
      <c r="B161" s="13"/>
      <c r="C161" s="3"/>
      <c r="D161" s="3"/>
      <c r="E161" s="3"/>
      <c r="F161" s="3">
        <f ca="1">F157</f>
        <v>210</v>
      </c>
      <c r="G161" s="1">
        <f ca="1">G157</f>
        <v>-0.77942286340599476</v>
      </c>
      <c r="H161" s="1">
        <f ca="1">H157</f>
        <v>-0.45000000000000012</v>
      </c>
      <c r="M161" s="8"/>
      <c r="N161" s="8"/>
    </row>
    <row r="162" spans="1:14" x14ac:dyDescent="0.25">
      <c r="A162" s="8"/>
      <c r="B162" s="13"/>
      <c r="C162" s="3"/>
      <c r="D162" s="3"/>
      <c r="E162" s="3"/>
      <c r="F162" s="3">
        <f ca="1">AVERAGE(F157,F158)</f>
        <v>206</v>
      </c>
      <c r="G162" s="1">
        <f ca="1">0.25*COS(F162/180*PI())</f>
        <v>-0.22469851157479179</v>
      </c>
      <c r="H162" s="1">
        <f ca="1">0.25*SIN(F162/180*PI())</f>
        <v>-0.10959278669726927</v>
      </c>
      <c r="M162" s="8"/>
      <c r="N162" s="8"/>
    </row>
    <row r="163" spans="1:14" x14ac:dyDescent="0.25">
      <c r="A163" s="8"/>
      <c r="B163" s="11"/>
      <c r="C163" s="3"/>
      <c r="D163" s="3"/>
      <c r="E163" s="3"/>
      <c r="F163" s="3"/>
      <c r="G163" s="1">
        <v>0</v>
      </c>
      <c r="H163" s="1">
        <v>0</v>
      </c>
      <c r="M163" s="8"/>
      <c r="N163" s="8"/>
    </row>
    <row r="164" spans="1:14" x14ac:dyDescent="0.25">
      <c r="A164" s="8"/>
      <c r="B164" s="14" t="s">
        <v>3</v>
      </c>
      <c r="C164" s="3"/>
      <c r="D164" s="3"/>
      <c r="E164" s="3"/>
      <c r="F164" s="3">
        <f ca="1">F165+2</f>
        <v>92</v>
      </c>
      <c r="G164" s="1">
        <f ca="1">0.5*COS(F164/180*PI())</f>
        <v>-1.7449748351250367E-2</v>
      </c>
      <c r="H164" s="1">
        <f ca="1">0.5*SIN(F164/180*PI())</f>
        <v>0.49969541350954788</v>
      </c>
      <c r="M164" s="8"/>
      <c r="N164" s="8"/>
    </row>
    <row r="165" spans="1:14" x14ac:dyDescent="0.25">
      <c r="A165" s="8"/>
      <c r="B165" s="15"/>
      <c r="C165" s="3">
        <f ca="1">IF($A$2="A",VLOOKUP(C155,$Q$1:$T$25,4,FALSE),IF($A$2="B",VLOOKUP(C155,$V$2:$Y$50,4,FALSE),IF($A$2="C",VLOOKUP(C155,$AA$2:$AD$146,4,FALSE),VLOOKUP(C155,$AF$2:$AI$27,4,FALSE))))</f>
        <v>0</v>
      </c>
      <c r="D165" s="3">
        <f ca="1">C165</f>
        <v>0</v>
      </c>
      <c r="E165" s="3">
        <f ca="1">D165*6</f>
        <v>0</v>
      </c>
      <c r="F165" s="3">
        <f ca="1">IF(E165&lt;90,90-E165,360-(E165-90))</f>
        <v>90</v>
      </c>
      <c r="G165" s="1">
        <f ca="1">COS(F165/180*PI())*1.45</f>
        <v>8.8823262980874951E-17</v>
      </c>
      <c r="H165" s="1">
        <f ca="1">SIN(F165/180*PI())*1.45</f>
        <v>1.45</v>
      </c>
      <c r="M165" s="8"/>
      <c r="N165" s="8"/>
    </row>
    <row r="166" spans="1:14" x14ac:dyDescent="0.25">
      <c r="A166" s="8"/>
      <c r="B166" s="15"/>
      <c r="C166" s="3"/>
      <c r="D166" s="3"/>
      <c r="E166" s="3"/>
      <c r="F166" s="3">
        <f ca="1">F165+1</f>
        <v>91</v>
      </c>
      <c r="G166" s="1">
        <f ca="1">0.5*COS(F166/180*PI())</f>
        <v>-8.7262032186417385E-3</v>
      </c>
      <c r="H166" s="1">
        <f ca="1">0.5*SIN(F166/180*PI())</f>
        <v>0.49992384757819563</v>
      </c>
      <c r="M166" s="8"/>
      <c r="N166" s="8"/>
    </row>
    <row r="167" spans="1:14" x14ac:dyDescent="0.25">
      <c r="A167" s="8"/>
      <c r="B167" s="15"/>
      <c r="C167" s="3"/>
      <c r="D167" s="3"/>
      <c r="E167" s="3"/>
      <c r="F167" s="3"/>
      <c r="G167" s="1">
        <v>0</v>
      </c>
      <c r="H167" s="1">
        <v>0</v>
      </c>
      <c r="M167" s="8"/>
      <c r="N167" s="8"/>
    </row>
    <row r="168" spans="1:14" x14ac:dyDescent="0.25">
      <c r="A168" s="8"/>
      <c r="B168" s="15"/>
      <c r="C168" s="3"/>
      <c r="D168" s="3"/>
      <c r="E168" s="3"/>
      <c r="F168" s="3">
        <f ca="1">F165-2</f>
        <v>88</v>
      </c>
      <c r="G168" s="1">
        <f ca="1">0.5*COS(F168/180*PI())</f>
        <v>1.744974835125054E-2</v>
      </c>
      <c r="H168" s="1">
        <f ca="1">0.5*SIN(F168/180*PI())</f>
        <v>0.49969541350954788</v>
      </c>
      <c r="M168" s="8"/>
      <c r="N168" s="8"/>
    </row>
    <row r="169" spans="1:14" x14ac:dyDescent="0.25">
      <c r="A169" s="8"/>
      <c r="B169" s="15"/>
      <c r="C169" s="3"/>
      <c r="D169" s="3"/>
      <c r="E169" s="3"/>
      <c r="F169" s="3">
        <f ca="1">F165</f>
        <v>90</v>
      </c>
      <c r="G169" s="1">
        <f ca="1">G165</f>
        <v>8.8823262980874951E-17</v>
      </c>
      <c r="H169" s="1">
        <f ca="1">H165</f>
        <v>1.45</v>
      </c>
      <c r="M169" s="8"/>
      <c r="N169" s="8"/>
    </row>
    <row r="170" spans="1:14" ht="12.75" customHeight="1" x14ac:dyDescent="0.25">
      <c r="A170" s="8"/>
      <c r="B170" s="15"/>
      <c r="C170" s="3"/>
      <c r="D170" s="3"/>
      <c r="E170" s="3"/>
      <c r="F170" s="3">
        <f ca="1">F165-1</f>
        <v>89</v>
      </c>
      <c r="G170" s="1">
        <f ca="1">0.5*COS(F170/180*PI())</f>
        <v>8.7262032186417992E-3</v>
      </c>
      <c r="H170" s="1">
        <f ca="1">0.5*SIN(F170/180*PI())</f>
        <v>0.49992384757819563</v>
      </c>
      <c r="J170" s="26" t="str">
        <f ca="1">C160&amp;" : "&amp;TEXT(C165,"00")</f>
        <v>8 : 00</v>
      </c>
      <c r="K170" s="26"/>
      <c r="M170" s="8"/>
      <c r="N170" s="8"/>
    </row>
    <row r="171" spans="1:14" ht="12.75" customHeight="1" x14ac:dyDescent="0.25">
      <c r="A171" s="8"/>
      <c r="B171" s="16"/>
      <c r="C171" s="3"/>
      <c r="D171" s="3"/>
      <c r="E171" s="3"/>
      <c r="F171" s="3"/>
      <c r="G171" s="1">
        <v>0</v>
      </c>
      <c r="H171" s="1">
        <v>0</v>
      </c>
      <c r="J171" s="26"/>
      <c r="K171" s="26"/>
      <c r="M171" s="8"/>
      <c r="N171" s="8"/>
    </row>
    <row r="172" spans="1:14" x14ac:dyDescent="0.25">
      <c r="A172" s="8"/>
      <c r="B172" s="9"/>
      <c r="C172" s="4"/>
      <c r="D172" s="4"/>
      <c r="E172" s="4"/>
      <c r="F172" s="4"/>
      <c r="G172" s="4"/>
      <c r="H172" s="4"/>
      <c r="I172" s="8"/>
      <c r="J172" s="8"/>
      <c r="K172" s="8"/>
      <c r="L172" s="8"/>
      <c r="M172" s="8"/>
      <c r="N172" s="8"/>
    </row>
    <row r="173" spans="1:14" ht="13" x14ac:dyDescent="0.3">
      <c r="A173" s="8"/>
      <c r="B173" s="10">
        <v>1</v>
      </c>
      <c r="C173" s="11"/>
      <c r="D173" s="11"/>
      <c r="E173" s="11"/>
      <c r="F173" s="11"/>
      <c r="G173" s="11" t="s">
        <v>0</v>
      </c>
      <c r="H173" s="11" t="s">
        <v>1</v>
      </c>
      <c r="I173" s="8"/>
      <c r="J173" s="8"/>
      <c r="K173" s="8"/>
      <c r="L173" s="8"/>
      <c r="M173" s="8"/>
      <c r="N173" s="8"/>
    </row>
    <row r="174" spans="1:14" x14ac:dyDescent="0.25">
      <c r="A174" s="8"/>
      <c r="B174" s="12" t="s">
        <v>2</v>
      </c>
      <c r="C174" s="17">
        <v>10</v>
      </c>
      <c r="D174" s="1"/>
      <c r="E174" s="1"/>
      <c r="F174" s="1"/>
      <c r="G174" s="1">
        <v>0</v>
      </c>
      <c r="H174" s="1">
        <v>0</v>
      </c>
      <c r="M174" s="8"/>
      <c r="N174" s="8"/>
    </row>
    <row r="175" spans="1:14" x14ac:dyDescent="0.25">
      <c r="A175" s="8"/>
      <c r="B175" s="13"/>
      <c r="C175" s="2"/>
      <c r="D175" s="3"/>
      <c r="E175" s="3"/>
      <c r="F175" s="3">
        <f ca="1">F176+8</f>
        <v>143</v>
      </c>
      <c r="G175" s="1">
        <f ca="1">0.25*COS(F175/180*PI())</f>
        <v>-0.19965887751182315</v>
      </c>
      <c r="H175" s="1">
        <f ca="1">0.25*SIN(F175/180*PI())</f>
        <v>0.15045375578801215</v>
      </c>
      <c r="M175" s="8"/>
      <c r="N175" s="8"/>
    </row>
    <row r="176" spans="1:14" ht="12.75" customHeight="1" x14ac:dyDescent="0.25">
      <c r="A176" s="8"/>
      <c r="B176" s="13"/>
      <c r="C176" s="2"/>
      <c r="D176" s="3"/>
      <c r="E176" s="3"/>
      <c r="F176" s="3">
        <f ca="1">IF(E179&lt;90,90-E179,360-(E179-90))</f>
        <v>135</v>
      </c>
      <c r="G176" s="1">
        <f ca="1">0.9*COS(F176/180*PI())</f>
        <v>-0.63639610306789274</v>
      </c>
      <c r="H176" s="1">
        <f ca="1">0.9*SIN(F176/180*PI())</f>
        <v>0.63639610306789285</v>
      </c>
      <c r="M176" s="18"/>
      <c r="N176" s="8"/>
    </row>
    <row r="177" spans="1:14" ht="12.75" customHeight="1" x14ac:dyDescent="0.25">
      <c r="A177" s="8"/>
      <c r="B177" s="13"/>
      <c r="C177" s="2"/>
      <c r="D177" s="3"/>
      <c r="E177" s="3"/>
      <c r="F177" s="3">
        <f ca="1">F176-8</f>
        <v>127</v>
      </c>
      <c r="G177" s="1">
        <f ca="1">0.25*COS(F177/180*PI())</f>
        <v>-0.15045375578801209</v>
      </c>
      <c r="H177" s="1">
        <f ca="1">0.25*SIN(F177/180*PI())</f>
        <v>0.19965887751182318</v>
      </c>
      <c r="M177" s="18"/>
      <c r="N177" s="8"/>
    </row>
    <row r="178" spans="1:14" x14ac:dyDescent="0.25">
      <c r="A178" s="8"/>
      <c r="B178" s="13"/>
      <c r="D178" s="3"/>
      <c r="E178" s="3"/>
      <c r="F178" s="3"/>
      <c r="G178" s="1">
        <v>0</v>
      </c>
      <c r="H178" s="1">
        <v>0</v>
      </c>
      <c r="M178" s="8"/>
      <c r="N178" s="8"/>
    </row>
    <row r="179" spans="1:14" x14ac:dyDescent="0.25">
      <c r="A179" s="8"/>
      <c r="B179" s="13"/>
      <c r="C179" s="3">
        <f ca="1">IF($A$2="A",VLOOKUP(C174,$Q$1:$T$25,3,FALSE),IF($A$2="B",VLOOKUP(C174,$V$2:$Y$50,3,FALSE),IF($A$2="C",VLOOKUP(C174,$AA$2:$AD$146,3,FALSE),VLOOKUP(C174,$AF$2:$AI$27,3,FALSE))))</f>
        <v>10</v>
      </c>
      <c r="D179" s="3">
        <f ca="1">C179+C184/60</f>
        <v>10.5</v>
      </c>
      <c r="E179" s="3">
        <f ca="1">IF(D179*30&lt;360,D179*30,D179*30-360)</f>
        <v>315</v>
      </c>
      <c r="F179" s="3">
        <f ca="1">AVERAGE(F176,F175)</f>
        <v>139</v>
      </c>
      <c r="G179" s="1">
        <f ca="1">0.25*COS(F179/180*PI())</f>
        <v>-0.188677395055693</v>
      </c>
      <c r="H179" s="1">
        <f ca="1">0.25*SIN(F179/180*PI())</f>
        <v>0.16401475724762682</v>
      </c>
      <c r="M179" s="8"/>
      <c r="N179" s="8"/>
    </row>
    <row r="180" spans="1:14" x14ac:dyDescent="0.25">
      <c r="A180" s="8"/>
      <c r="B180" s="13"/>
      <c r="C180" s="3"/>
      <c r="D180" s="3"/>
      <c r="E180" s="3"/>
      <c r="F180" s="3">
        <f ca="1">F176</f>
        <v>135</v>
      </c>
      <c r="G180" s="1">
        <f ca="1">G176</f>
        <v>-0.63639610306789274</v>
      </c>
      <c r="H180" s="1">
        <f ca="1">H176</f>
        <v>0.63639610306789285</v>
      </c>
      <c r="M180" s="8"/>
      <c r="N180" s="8"/>
    </row>
    <row r="181" spans="1:14" x14ac:dyDescent="0.25">
      <c r="A181" s="8"/>
      <c r="B181" s="13"/>
      <c r="C181" s="3"/>
      <c r="D181" s="3"/>
      <c r="E181" s="3"/>
      <c r="F181" s="3">
        <f ca="1">AVERAGE(F176,F177)</f>
        <v>131</v>
      </c>
      <c r="G181" s="1">
        <f ca="1">0.25*COS(F181/180*PI())</f>
        <v>-0.16401475724762679</v>
      </c>
      <c r="H181" s="1">
        <f ca="1">0.25*SIN(F181/180*PI())</f>
        <v>0.18867739505569303</v>
      </c>
      <c r="M181" s="8"/>
      <c r="N181" s="8"/>
    </row>
    <row r="182" spans="1:14" x14ac:dyDescent="0.25">
      <c r="A182" s="8"/>
      <c r="B182" s="11"/>
      <c r="C182" s="3"/>
      <c r="D182" s="3"/>
      <c r="E182" s="3"/>
      <c r="F182" s="3"/>
      <c r="G182" s="1">
        <v>0</v>
      </c>
      <c r="H182" s="1">
        <v>0</v>
      </c>
      <c r="M182" s="8"/>
      <c r="N182" s="8"/>
    </row>
    <row r="183" spans="1:14" x14ac:dyDescent="0.25">
      <c r="A183" s="8"/>
      <c r="B183" s="14" t="s">
        <v>3</v>
      </c>
      <c r="C183" s="3"/>
      <c r="D183" s="3"/>
      <c r="E183" s="3"/>
      <c r="F183" s="3">
        <f ca="1">F184+2</f>
        <v>272</v>
      </c>
      <c r="G183" s="1">
        <f ca="1">0.5*COS(F183/180*PI())</f>
        <v>1.7449748351250197E-2</v>
      </c>
      <c r="H183" s="1">
        <f ca="1">0.5*SIN(F183/180*PI())</f>
        <v>-0.49969541350954788</v>
      </c>
      <c r="M183" s="8"/>
      <c r="N183" s="8"/>
    </row>
    <row r="184" spans="1:14" x14ac:dyDescent="0.25">
      <c r="A184" s="8"/>
      <c r="B184" s="15"/>
      <c r="C184" s="3">
        <f ca="1">IF($A$2="A",VLOOKUP(C174,$Q$1:$T$25,4,FALSE),IF($A$2="B",VLOOKUP(C174,$V$2:$Y$50,4,FALSE),IF($A$2="C",VLOOKUP(C174,$AA$2:$AD$146,4,FALSE),VLOOKUP(C174,$AF$2:$AI$27,4,FALSE))))</f>
        <v>30</v>
      </c>
      <c r="D184" s="3">
        <f ca="1">C184</f>
        <v>30</v>
      </c>
      <c r="E184" s="3">
        <f ca="1">D184*6</f>
        <v>180</v>
      </c>
      <c r="F184" s="3">
        <f ca="1">IF(E184&lt;90,90-E184,360-(E184-90))</f>
        <v>270</v>
      </c>
      <c r="G184" s="1">
        <f ca="1">COS(F184/180*PI())*1.45</f>
        <v>-2.6646978894262485E-16</v>
      </c>
      <c r="H184" s="1">
        <f ca="1">SIN(F184/180*PI())*1.45</f>
        <v>-1.45</v>
      </c>
      <c r="M184" s="8"/>
      <c r="N184" s="8"/>
    </row>
    <row r="185" spans="1:14" x14ac:dyDescent="0.25">
      <c r="A185" s="8"/>
      <c r="B185" s="15"/>
      <c r="C185" s="3"/>
      <c r="D185" s="3"/>
      <c r="E185" s="3"/>
      <c r="F185" s="3">
        <f ca="1">F184+1</f>
        <v>271</v>
      </c>
      <c r="G185" s="1">
        <f ca="1">0.5*COS(F185/180*PI())</f>
        <v>8.726203218641565E-3</v>
      </c>
      <c r="H185" s="1">
        <f ca="1">0.5*SIN(F185/180*PI())</f>
        <v>-0.49992384757819563</v>
      </c>
      <c r="M185" s="8"/>
      <c r="N185" s="8"/>
    </row>
    <row r="186" spans="1:14" x14ac:dyDescent="0.25">
      <c r="A186" s="8"/>
      <c r="B186" s="15"/>
      <c r="C186" s="3"/>
      <c r="D186" s="3"/>
      <c r="E186" s="3"/>
      <c r="F186" s="3"/>
      <c r="G186" s="1">
        <v>0</v>
      </c>
      <c r="H186" s="1">
        <v>0</v>
      </c>
      <c r="M186" s="8"/>
      <c r="N186" s="8"/>
    </row>
    <row r="187" spans="1:14" x14ac:dyDescent="0.25">
      <c r="A187" s="8"/>
      <c r="B187" s="15"/>
      <c r="C187" s="3"/>
      <c r="D187" s="3"/>
      <c r="E187" s="3"/>
      <c r="F187" s="3">
        <f ca="1">F184-2</f>
        <v>268</v>
      </c>
      <c r="G187" s="1">
        <f ca="1">0.5*COS(F187/180*PI())</f>
        <v>-1.7449748351250381E-2</v>
      </c>
      <c r="H187" s="1">
        <f ca="1">0.5*SIN(F187/180*PI())</f>
        <v>-0.49969541350954788</v>
      </c>
      <c r="M187" s="8"/>
      <c r="N187" s="8"/>
    </row>
    <row r="188" spans="1:14" x14ac:dyDescent="0.25">
      <c r="A188" s="8"/>
      <c r="B188" s="15"/>
      <c r="C188" s="3"/>
      <c r="D188" s="3"/>
      <c r="E188" s="3"/>
      <c r="F188" s="3">
        <f ca="1">F184</f>
        <v>270</v>
      </c>
      <c r="G188" s="1">
        <f ca="1">G184</f>
        <v>-2.6646978894262485E-16</v>
      </c>
      <c r="H188" s="1">
        <f ca="1">H184</f>
        <v>-1.45</v>
      </c>
      <c r="M188" s="8"/>
      <c r="N188" s="8"/>
    </row>
    <row r="189" spans="1:14" x14ac:dyDescent="0.25">
      <c r="A189" s="8"/>
      <c r="B189" s="15"/>
      <c r="C189" s="3"/>
      <c r="D189" s="3"/>
      <c r="E189" s="3"/>
      <c r="F189" s="3">
        <f ca="1">F184-1</f>
        <v>269</v>
      </c>
      <c r="G189" s="1">
        <f ca="1">0.5*COS(F189/180*PI())</f>
        <v>-8.7262032186417489E-3</v>
      </c>
      <c r="H189" s="1">
        <f ca="1">0.5*SIN(F189/180*PI())</f>
        <v>-0.49992384757819563</v>
      </c>
      <c r="J189" s="26" t="str">
        <f ca="1">C179&amp;" : "&amp;TEXT(C184,"00")</f>
        <v>10 : 30</v>
      </c>
      <c r="K189" s="26"/>
      <c r="M189" s="8"/>
      <c r="N189" s="8"/>
    </row>
    <row r="190" spans="1:14" x14ac:dyDescent="0.25">
      <c r="A190" s="8"/>
      <c r="B190" s="16"/>
      <c r="C190" s="3"/>
      <c r="D190" s="3"/>
      <c r="E190" s="3"/>
      <c r="F190" s="3"/>
      <c r="G190" s="1">
        <v>0</v>
      </c>
      <c r="H190" s="1">
        <v>0</v>
      </c>
      <c r="J190" s="26"/>
      <c r="K190" s="26"/>
      <c r="M190" s="8"/>
      <c r="N190" s="8"/>
    </row>
    <row r="191" spans="1:14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3" x14ac:dyDescent="0.3">
      <c r="A192" s="8"/>
      <c r="B192" s="10">
        <v>1</v>
      </c>
      <c r="C192" s="11"/>
      <c r="D192" s="11"/>
      <c r="E192" s="11"/>
      <c r="F192" s="11"/>
      <c r="G192" s="11" t="s">
        <v>0</v>
      </c>
      <c r="H192" s="11" t="s">
        <v>1</v>
      </c>
      <c r="I192" s="8"/>
      <c r="J192" s="8"/>
      <c r="K192" s="8"/>
      <c r="L192" s="8"/>
      <c r="M192" s="8"/>
      <c r="N192" s="8"/>
    </row>
    <row r="193" spans="1:14" x14ac:dyDescent="0.25">
      <c r="A193" s="8"/>
      <c r="B193" s="12" t="s">
        <v>2</v>
      </c>
      <c r="C193" s="17">
        <v>11</v>
      </c>
      <c r="D193" s="1"/>
      <c r="E193" s="1"/>
      <c r="F193" s="1"/>
      <c r="G193" s="1">
        <v>0</v>
      </c>
      <c r="H193" s="1">
        <v>0</v>
      </c>
      <c r="M193" s="8"/>
      <c r="N193" s="8"/>
    </row>
    <row r="194" spans="1:14" x14ac:dyDescent="0.25">
      <c r="A194" s="8"/>
      <c r="B194" s="13"/>
      <c r="C194" s="2"/>
      <c r="D194" s="3"/>
      <c r="E194" s="3"/>
      <c r="F194" s="3">
        <f ca="1">F195+8</f>
        <v>158</v>
      </c>
      <c r="G194" s="1">
        <f ca="1">0.25*COS(F194/180*PI())</f>
        <v>-0.23179596364169683</v>
      </c>
      <c r="H194" s="1">
        <f ca="1">0.25*SIN(F194/180*PI())</f>
        <v>9.3651648353978059E-2</v>
      </c>
      <c r="M194" s="8"/>
      <c r="N194" s="8"/>
    </row>
    <row r="195" spans="1:14" x14ac:dyDescent="0.25">
      <c r="A195" s="8"/>
      <c r="B195" s="13"/>
      <c r="C195" s="2"/>
      <c r="D195" s="3"/>
      <c r="E195" s="3"/>
      <c r="F195" s="3">
        <f ca="1">IF(E198&lt;90,90-E198,360-(E198-90))</f>
        <v>150</v>
      </c>
      <c r="G195" s="1">
        <f ca="1">0.9*COS(F195/180*PI())</f>
        <v>-0.77942286340599487</v>
      </c>
      <c r="H195" s="1">
        <f ca="1">0.9*SIN(F195/180*PI())</f>
        <v>0.44999999999999996</v>
      </c>
      <c r="M195" s="8"/>
      <c r="N195" s="8"/>
    </row>
    <row r="196" spans="1:14" x14ac:dyDescent="0.25">
      <c r="A196" s="8"/>
      <c r="B196" s="13"/>
      <c r="C196" s="2"/>
      <c r="D196" s="3"/>
      <c r="E196" s="3"/>
      <c r="F196" s="3">
        <f ca="1">F195-8</f>
        <v>142</v>
      </c>
      <c r="G196" s="1">
        <f ca="1">0.25*COS(F196/180*PI())</f>
        <v>-0.19700268840168048</v>
      </c>
      <c r="H196" s="1">
        <f ca="1">0.25*SIN(F196/180*PI())</f>
        <v>0.1539153688314146</v>
      </c>
      <c r="M196" s="8"/>
      <c r="N196" s="8"/>
    </row>
    <row r="197" spans="1:14" x14ac:dyDescent="0.25">
      <c r="A197" s="8"/>
      <c r="B197" s="13"/>
      <c r="D197" s="3"/>
      <c r="E197" s="3"/>
      <c r="F197" s="3"/>
      <c r="G197" s="1">
        <v>0</v>
      </c>
      <c r="H197" s="1">
        <v>0</v>
      </c>
      <c r="M197" s="8"/>
      <c r="N197" s="8"/>
    </row>
    <row r="198" spans="1:14" x14ac:dyDescent="0.25">
      <c r="A198" s="8"/>
      <c r="B198" s="13"/>
      <c r="C198" s="3">
        <f ca="1">IF($A$2="A",VLOOKUP(C193,$Q$1:$T$25,3,FALSE),IF($A$2="B",VLOOKUP(C193,$V$2:$Y$50,3,FALSE),IF($A$2="C",VLOOKUP(C193,$AA$2:$AD$146,3,FALSE),VLOOKUP(C193,$AF$2:$AI$27,3,FALSE))))</f>
        <v>10</v>
      </c>
      <c r="D198" s="3">
        <f ca="1">C198+C203/60</f>
        <v>10</v>
      </c>
      <c r="E198" s="3">
        <f ca="1">IF(D198*30&lt;360,D198*30,D198*30-360)</f>
        <v>300</v>
      </c>
      <c r="F198" s="3">
        <f ca="1">AVERAGE(F195,F194)</f>
        <v>154</v>
      </c>
      <c r="G198" s="1">
        <f ca="1">0.25*COS(F198/180*PI())</f>
        <v>-0.2246985115747917</v>
      </c>
      <c r="H198" s="1">
        <f ca="1">0.25*SIN(F198/180*PI())</f>
        <v>0.10959278669726942</v>
      </c>
      <c r="M198" s="8"/>
      <c r="N198" s="8"/>
    </row>
    <row r="199" spans="1:14" x14ac:dyDescent="0.25">
      <c r="A199" s="8"/>
      <c r="B199" s="13"/>
      <c r="C199" s="3"/>
      <c r="D199" s="3"/>
      <c r="E199" s="3"/>
      <c r="F199" s="3">
        <f ca="1">F195</f>
        <v>150</v>
      </c>
      <c r="G199" s="1">
        <f ca="1">G195</f>
        <v>-0.77942286340599487</v>
      </c>
      <c r="H199" s="1">
        <f ca="1">H195</f>
        <v>0.44999999999999996</v>
      </c>
      <c r="M199" s="8"/>
      <c r="N199" s="8"/>
    </row>
    <row r="200" spans="1:14" x14ac:dyDescent="0.25">
      <c r="A200" s="8"/>
      <c r="B200" s="13"/>
      <c r="C200" s="3"/>
      <c r="D200" s="3"/>
      <c r="E200" s="3"/>
      <c r="F200" s="3">
        <f ca="1">AVERAGE(F195,F196)</f>
        <v>146</v>
      </c>
      <c r="G200" s="1">
        <f ca="1">0.25*COS(F200/180*PI())</f>
        <v>-0.20725939313876041</v>
      </c>
      <c r="H200" s="1">
        <f ca="1">0.25*SIN(F200/180*PI())</f>
        <v>0.13979822586768673</v>
      </c>
      <c r="M200" s="8"/>
      <c r="N200" s="8"/>
    </row>
    <row r="201" spans="1:14" x14ac:dyDescent="0.25">
      <c r="A201" s="8"/>
      <c r="B201" s="11"/>
      <c r="C201" s="3"/>
      <c r="D201" s="3"/>
      <c r="E201" s="3"/>
      <c r="F201" s="3"/>
      <c r="G201" s="1">
        <v>0</v>
      </c>
      <c r="H201" s="1">
        <v>0</v>
      </c>
      <c r="M201" s="8"/>
      <c r="N201" s="8"/>
    </row>
    <row r="202" spans="1:14" x14ac:dyDescent="0.25">
      <c r="A202" s="8"/>
      <c r="B202" s="14" t="s">
        <v>3</v>
      </c>
      <c r="C202" s="3"/>
      <c r="D202" s="3"/>
      <c r="E202" s="3"/>
      <c r="F202" s="3">
        <f ca="1">F203+2</f>
        <v>92</v>
      </c>
      <c r="G202" s="1">
        <f ca="1">0.5*COS(F202/180*PI())</f>
        <v>-1.7449748351250367E-2</v>
      </c>
      <c r="H202" s="1">
        <f ca="1">0.5*SIN(F202/180*PI())</f>
        <v>0.49969541350954788</v>
      </c>
      <c r="M202" s="8"/>
      <c r="N202" s="8"/>
    </row>
    <row r="203" spans="1:14" x14ac:dyDescent="0.25">
      <c r="A203" s="8"/>
      <c r="B203" s="15"/>
      <c r="C203" s="3">
        <f ca="1">IF($A$2="A",VLOOKUP(C193,$Q$1:$T$25,4,FALSE),IF($A$2="B",VLOOKUP(C193,$V$2:$Y$50,4,FALSE),IF($A$2="C",VLOOKUP(C193,$AA$2:$AD$146,4,FALSE),VLOOKUP(C193,$AF$2:$AI$27,4,FALSE))))</f>
        <v>0</v>
      </c>
      <c r="D203" s="3">
        <f ca="1">C203</f>
        <v>0</v>
      </c>
      <c r="E203" s="3">
        <f ca="1">D203*6</f>
        <v>0</v>
      </c>
      <c r="F203" s="3">
        <f ca="1">IF(E203&lt;90,90-E203,360-(E203-90))</f>
        <v>90</v>
      </c>
      <c r="G203" s="1">
        <f ca="1">COS(F203/180*PI())*1.45</f>
        <v>8.8823262980874951E-17</v>
      </c>
      <c r="H203" s="1">
        <f ca="1">SIN(F203/180*PI())*1.45</f>
        <v>1.45</v>
      </c>
      <c r="M203" s="8"/>
      <c r="N203" s="8"/>
    </row>
    <row r="204" spans="1:14" x14ac:dyDescent="0.25">
      <c r="A204" s="8"/>
      <c r="B204" s="15"/>
      <c r="C204" s="3"/>
      <c r="D204" s="3"/>
      <c r="E204" s="3"/>
      <c r="F204" s="3">
        <f ca="1">F203+1</f>
        <v>91</v>
      </c>
      <c r="G204" s="1">
        <f ca="1">0.5*COS(F204/180*PI())</f>
        <v>-8.7262032186417385E-3</v>
      </c>
      <c r="H204" s="1">
        <f ca="1">0.5*SIN(F204/180*PI())</f>
        <v>0.49992384757819563</v>
      </c>
      <c r="M204" s="8"/>
      <c r="N204" s="8"/>
    </row>
    <row r="205" spans="1:14" x14ac:dyDescent="0.25">
      <c r="A205" s="8"/>
      <c r="B205" s="15"/>
      <c r="C205" s="3"/>
      <c r="D205" s="3"/>
      <c r="E205" s="3"/>
      <c r="F205" s="3"/>
      <c r="G205" s="1">
        <v>0</v>
      </c>
      <c r="H205" s="1">
        <v>0</v>
      </c>
      <c r="M205" s="8"/>
      <c r="N205" s="8"/>
    </row>
    <row r="206" spans="1:14" x14ac:dyDescent="0.25">
      <c r="A206" s="8"/>
      <c r="B206" s="15"/>
      <c r="C206" s="3"/>
      <c r="D206" s="3"/>
      <c r="E206" s="3"/>
      <c r="F206" s="3">
        <f ca="1">F203-2</f>
        <v>88</v>
      </c>
      <c r="G206" s="1">
        <f ca="1">0.5*COS(F206/180*PI())</f>
        <v>1.744974835125054E-2</v>
      </c>
      <c r="H206" s="1">
        <f ca="1">0.5*SIN(F206/180*PI())</f>
        <v>0.49969541350954788</v>
      </c>
      <c r="M206" s="8"/>
      <c r="N206" s="8"/>
    </row>
    <row r="207" spans="1:14" x14ac:dyDescent="0.25">
      <c r="A207" s="8"/>
      <c r="B207" s="15"/>
      <c r="C207" s="3"/>
      <c r="D207" s="3"/>
      <c r="E207" s="3"/>
      <c r="F207" s="3">
        <f ca="1">F203</f>
        <v>90</v>
      </c>
      <c r="G207" s="1">
        <f ca="1">G203</f>
        <v>8.8823262980874951E-17</v>
      </c>
      <c r="H207" s="1">
        <f ca="1">H203</f>
        <v>1.45</v>
      </c>
      <c r="M207" s="8"/>
      <c r="N207" s="8"/>
    </row>
    <row r="208" spans="1:14" x14ac:dyDescent="0.25">
      <c r="A208" s="8"/>
      <c r="B208" s="15"/>
      <c r="C208" s="3"/>
      <c r="D208" s="3"/>
      <c r="E208" s="3"/>
      <c r="F208" s="3">
        <f ca="1">F203-1</f>
        <v>89</v>
      </c>
      <c r="G208" s="1">
        <f ca="1">0.5*COS(F208/180*PI())</f>
        <v>8.7262032186417992E-3</v>
      </c>
      <c r="H208" s="1">
        <f ca="1">0.5*SIN(F208/180*PI())</f>
        <v>0.49992384757819563</v>
      </c>
      <c r="J208" s="26" t="str">
        <f ca="1">C198&amp;" : "&amp;TEXT(C203,"00")</f>
        <v>10 : 00</v>
      </c>
      <c r="K208" s="26"/>
      <c r="M208" s="8"/>
      <c r="N208" s="8"/>
    </row>
    <row r="209" spans="1:14" x14ac:dyDescent="0.25">
      <c r="A209" s="8"/>
      <c r="B209" s="16"/>
      <c r="C209" s="3"/>
      <c r="D209" s="3"/>
      <c r="E209" s="3"/>
      <c r="F209" s="3"/>
      <c r="G209" s="1">
        <v>0</v>
      </c>
      <c r="H209" s="1">
        <v>0</v>
      </c>
      <c r="J209" s="26"/>
      <c r="K209" s="26"/>
      <c r="M209" s="8"/>
      <c r="N209" s="8"/>
    </row>
    <row r="210" spans="1:14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3" x14ac:dyDescent="0.3">
      <c r="A211" s="8"/>
      <c r="B211" s="10">
        <v>1</v>
      </c>
      <c r="C211" s="11"/>
      <c r="D211" s="11"/>
      <c r="E211" s="11"/>
      <c r="F211" s="11"/>
      <c r="G211" s="11" t="s">
        <v>0</v>
      </c>
      <c r="H211" s="11" t="s">
        <v>1</v>
      </c>
      <c r="I211" s="8"/>
      <c r="J211" s="8"/>
      <c r="K211" s="8"/>
      <c r="L211" s="8"/>
      <c r="M211" s="8"/>
      <c r="N211" s="8"/>
    </row>
    <row r="212" spans="1:14" x14ac:dyDescent="0.25">
      <c r="A212" s="8"/>
      <c r="B212" s="12" t="s">
        <v>2</v>
      </c>
      <c r="C212" s="17">
        <v>12</v>
      </c>
      <c r="D212" s="1"/>
      <c r="E212" s="1"/>
      <c r="F212" s="1"/>
      <c r="G212" s="1">
        <v>0</v>
      </c>
      <c r="H212" s="1">
        <v>0</v>
      </c>
      <c r="M212" s="8"/>
      <c r="N212" s="8"/>
    </row>
    <row r="213" spans="1:14" x14ac:dyDescent="0.25">
      <c r="A213" s="8"/>
      <c r="B213" s="13"/>
      <c r="C213" s="2"/>
      <c r="D213" s="3"/>
      <c r="E213" s="3"/>
      <c r="F213" s="3">
        <f ca="1">F214+8</f>
        <v>38</v>
      </c>
      <c r="G213" s="1">
        <f ca="1">0.25*COS(F213/180*PI())</f>
        <v>0.19700268840168048</v>
      </c>
      <c r="H213" s="1">
        <f ca="1">0.25*SIN(F213/180*PI())</f>
        <v>0.15391536883141457</v>
      </c>
      <c r="M213" s="8"/>
      <c r="N213" s="8"/>
    </row>
    <row r="214" spans="1:14" x14ac:dyDescent="0.25">
      <c r="A214" s="8"/>
      <c r="B214" s="13"/>
      <c r="C214" s="2"/>
      <c r="D214" s="3"/>
      <c r="E214" s="3"/>
      <c r="F214" s="3">
        <f ca="1">IF(E217&lt;90,90-E217,360-(E217-90))</f>
        <v>30</v>
      </c>
      <c r="G214" s="1">
        <f ca="1">0.9*COS(F214/180*PI())</f>
        <v>0.77942286340599487</v>
      </c>
      <c r="H214" s="1">
        <f ca="1">0.9*SIN(F214/180*PI())</f>
        <v>0.44999999999999996</v>
      </c>
      <c r="M214" s="8"/>
      <c r="N214" s="8"/>
    </row>
    <row r="215" spans="1:14" x14ac:dyDescent="0.25">
      <c r="A215" s="8"/>
      <c r="B215" s="13"/>
      <c r="C215" s="2"/>
      <c r="D215" s="3"/>
      <c r="E215" s="3"/>
      <c r="F215" s="3">
        <f ca="1">F214-8</f>
        <v>22</v>
      </c>
      <c r="G215" s="1">
        <f ca="1">0.25*COS(F215/180*PI())</f>
        <v>0.23179596364169686</v>
      </c>
      <c r="H215" s="1">
        <f ca="1">0.25*SIN(F215/180*PI())</f>
        <v>9.3651648353978004E-2</v>
      </c>
      <c r="M215" s="8"/>
      <c r="N215" s="8"/>
    </row>
    <row r="216" spans="1:14" x14ac:dyDescent="0.25">
      <c r="A216" s="8"/>
      <c r="B216" s="13"/>
      <c r="D216" s="3"/>
      <c r="E216" s="3"/>
      <c r="F216" s="3"/>
      <c r="G216" s="1">
        <v>0</v>
      </c>
      <c r="H216" s="1">
        <v>0</v>
      </c>
      <c r="M216" s="8"/>
      <c r="N216" s="8"/>
    </row>
    <row r="217" spans="1:14" x14ac:dyDescent="0.25">
      <c r="A217" s="8"/>
      <c r="B217" s="13"/>
      <c r="C217" s="3">
        <f ca="1">IF($A$2="A",VLOOKUP(C212,$Q$1:$T$25,3,FALSE),IF($A$2="B",VLOOKUP(C212,$V$2:$Y$50,3,FALSE),IF($A$2="C",VLOOKUP(C212,$AA$2:$AD$146,3,FALSE),VLOOKUP(C212,$AF$2:$AI$27,3,FALSE))))</f>
        <v>2</v>
      </c>
      <c r="D217" s="3">
        <f ca="1">C217+C222/60</f>
        <v>2</v>
      </c>
      <c r="E217" s="3">
        <f ca="1">IF(D217*30&lt;360,D217*30,D217*30-360)</f>
        <v>60</v>
      </c>
      <c r="F217" s="3">
        <f ca="1">AVERAGE(F214,F213)</f>
        <v>34</v>
      </c>
      <c r="G217" s="1">
        <f ca="1">0.25*COS(F217/180*PI())</f>
        <v>0.20725939313876043</v>
      </c>
      <c r="H217" s="1">
        <f ca="1">0.25*SIN(F217/180*PI())</f>
        <v>0.1397982258676867</v>
      </c>
      <c r="M217" s="8"/>
      <c r="N217" s="8"/>
    </row>
    <row r="218" spans="1:14" x14ac:dyDescent="0.25">
      <c r="A218" s="8"/>
      <c r="B218" s="13"/>
      <c r="C218" s="3"/>
      <c r="D218" s="3"/>
      <c r="E218" s="3"/>
      <c r="F218" s="3">
        <f ca="1">F214</f>
        <v>30</v>
      </c>
      <c r="G218" s="1">
        <f ca="1">G214</f>
        <v>0.77942286340599487</v>
      </c>
      <c r="H218" s="1">
        <f ca="1">H214</f>
        <v>0.44999999999999996</v>
      </c>
      <c r="M218" s="8"/>
      <c r="N218" s="8"/>
    </row>
    <row r="219" spans="1:14" x14ac:dyDescent="0.25">
      <c r="A219" s="8"/>
      <c r="B219" s="13"/>
      <c r="C219" s="3"/>
      <c r="D219" s="3"/>
      <c r="E219" s="3"/>
      <c r="F219" s="3">
        <f ca="1">AVERAGE(F214,F215)</f>
        <v>26</v>
      </c>
      <c r="G219" s="1">
        <f ca="1">0.25*COS(F219/180*PI())</f>
        <v>0.22469851157479176</v>
      </c>
      <c r="H219" s="1">
        <f ca="1">0.25*SIN(F219/180*PI())</f>
        <v>0.10959278669726935</v>
      </c>
      <c r="M219" s="8"/>
      <c r="N219" s="8"/>
    </row>
    <row r="220" spans="1:14" x14ac:dyDescent="0.25">
      <c r="A220" s="8"/>
      <c r="B220" s="11"/>
      <c r="C220" s="3"/>
      <c r="D220" s="3"/>
      <c r="E220" s="3"/>
      <c r="F220" s="3"/>
      <c r="G220" s="1">
        <v>0</v>
      </c>
      <c r="H220" s="1">
        <v>0</v>
      </c>
      <c r="M220" s="8"/>
      <c r="N220" s="8"/>
    </row>
    <row r="221" spans="1:14" x14ac:dyDescent="0.25">
      <c r="A221" s="8"/>
      <c r="B221" s="14" t="s">
        <v>3</v>
      </c>
      <c r="C221" s="3"/>
      <c r="D221" s="3"/>
      <c r="E221" s="3"/>
      <c r="F221" s="3">
        <f ca="1">F222+2</f>
        <v>92</v>
      </c>
      <c r="G221" s="1">
        <f ca="1">0.5*COS(F221/180*PI())</f>
        <v>-1.7449748351250367E-2</v>
      </c>
      <c r="H221" s="1">
        <f ca="1">0.5*SIN(F221/180*PI())</f>
        <v>0.49969541350954788</v>
      </c>
      <c r="M221" s="8"/>
      <c r="N221" s="8"/>
    </row>
    <row r="222" spans="1:14" x14ac:dyDescent="0.25">
      <c r="A222" s="8"/>
      <c r="B222" s="15"/>
      <c r="C222" s="3">
        <f ca="1">IF($A$2="A",VLOOKUP(C212,$Q$1:$T$25,4,FALSE),IF($A$2="B",VLOOKUP(C212,$V$2:$Y$50,4,FALSE),IF($A$2="C",VLOOKUP(C212,$AA$2:$AD$146,4,FALSE),VLOOKUP(C212,$AF$2:$AI$27,4,FALSE))))</f>
        <v>0</v>
      </c>
      <c r="D222" s="3">
        <f ca="1">C222</f>
        <v>0</v>
      </c>
      <c r="E222" s="3">
        <f ca="1">D222*6</f>
        <v>0</v>
      </c>
      <c r="F222" s="3">
        <f ca="1">IF(E222&lt;90,90-E222,360-(E222-90))</f>
        <v>90</v>
      </c>
      <c r="G222" s="1">
        <f ca="1">COS(F222/180*PI())*1.45</f>
        <v>8.8823262980874951E-17</v>
      </c>
      <c r="H222" s="1">
        <f ca="1">SIN(F222/180*PI())*1.45</f>
        <v>1.45</v>
      </c>
      <c r="M222" s="8"/>
      <c r="N222" s="8"/>
    </row>
    <row r="223" spans="1:14" x14ac:dyDescent="0.25">
      <c r="A223" s="8"/>
      <c r="B223" s="15"/>
      <c r="C223" s="3"/>
      <c r="D223" s="3"/>
      <c r="E223" s="3"/>
      <c r="F223" s="3">
        <f ca="1">F222+1</f>
        <v>91</v>
      </c>
      <c r="G223" s="1">
        <f ca="1">0.5*COS(F223/180*PI())</f>
        <v>-8.7262032186417385E-3</v>
      </c>
      <c r="H223" s="1">
        <f ca="1">0.5*SIN(F223/180*PI())</f>
        <v>0.49992384757819563</v>
      </c>
      <c r="M223" s="8"/>
      <c r="N223" s="8"/>
    </row>
    <row r="224" spans="1:14" x14ac:dyDescent="0.25">
      <c r="A224" s="8"/>
      <c r="B224" s="15"/>
      <c r="C224" s="3"/>
      <c r="D224" s="3"/>
      <c r="E224" s="3"/>
      <c r="F224" s="3"/>
      <c r="G224" s="1">
        <v>0</v>
      </c>
      <c r="H224" s="1">
        <v>0</v>
      </c>
      <c r="M224" s="8"/>
      <c r="N224" s="8"/>
    </row>
    <row r="225" spans="1:14" x14ac:dyDescent="0.25">
      <c r="A225" s="8"/>
      <c r="B225" s="15"/>
      <c r="C225" s="3"/>
      <c r="D225" s="3"/>
      <c r="E225" s="3"/>
      <c r="F225" s="3">
        <f ca="1">F222-2</f>
        <v>88</v>
      </c>
      <c r="G225" s="1">
        <f ca="1">0.5*COS(F225/180*PI())</f>
        <v>1.744974835125054E-2</v>
      </c>
      <c r="H225" s="1">
        <f ca="1">0.5*SIN(F225/180*PI())</f>
        <v>0.49969541350954788</v>
      </c>
      <c r="M225" s="8"/>
      <c r="N225" s="8"/>
    </row>
    <row r="226" spans="1:14" x14ac:dyDescent="0.25">
      <c r="A226" s="8"/>
      <c r="B226" s="15"/>
      <c r="C226" s="3"/>
      <c r="D226" s="3"/>
      <c r="E226" s="3"/>
      <c r="F226" s="3">
        <f ca="1">F222</f>
        <v>90</v>
      </c>
      <c r="G226" s="1">
        <f ca="1">G222</f>
        <v>8.8823262980874951E-17</v>
      </c>
      <c r="H226" s="1">
        <f ca="1">H222</f>
        <v>1.45</v>
      </c>
      <c r="M226" s="8"/>
      <c r="N226" s="8"/>
    </row>
    <row r="227" spans="1:14" ht="12.75" customHeight="1" x14ac:dyDescent="0.25">
      <c r="A227" s="8"/>
      <c r="B227" s="15"/>
      <c r="C227" s="3"/>
      <c r="D227" s="3"/>
      <c r="E227" s="3"/>
      <c r="F227" s="3">
        <f ca="1">F222-1</f>
        <v>89</v>
      </c>
      <c r="G227" s="1">
        <f ca="1">0.5*COS(F227/180*PI())</f>
        <v>8.7262032186417992E-3</v>
      </c>
      <c r="H227" s="1">
        <f ca="1">0.5*SIN(F227/180*PI())</f>
        <v>0.49992384757819563</v>
      </c>
      <c r="J227" s="26" t="str">
        <f ca="1">C217&amp;" : "&amp;TEXT(C222,"00")</f>
        <v>2 : 00</v>
      </c>
      <c r="K227" s="26"/>
      <c r="M227" s="8"/>
      <c r="N227" s="8"/>
    </row>
    <row r="228" spans="1:14" ht="12.75" customHeight="1" x14ac:dyDescent="0.25">
      <c r="A228" s="8"/>
      <c r="B228" s="16"/>
      <c r="C228" s="3"/>
      <c r="D228" s="3"/>
      <c r="E228" s="3"/>
      <c r="F228" s="3"/>
      <c r="G228" s="1">
        <v>0</v>
      </c>
      <c r="H228" s="1">
        <v>0</v>
      </c>
      <c r="J228" s="26"/>
      <c r="K228" s="26"/>
      <c r="M228" s="8"/>
      <c r="N228" s="8"/>
    </row>
    <row r="229" spans="1:14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</sheetData>
  <sheetProtection password="85BF" sheet="1" objects="1" scenarios="1"/>
  <mergeCells count="13">
    <mergeCell ref="J170:K171"/>
    <mergeCell ref="J189:K190"/>
    <mergeCell ref="J208:K209"/>
    <mergeCell ref="J227:K228"/>
    <mergeCell ref="J150:K151"/>
    <mergeCell ref="A2:A3"/>
    <mergeCell ref="J17:K18"/>
    <mergeCell ref="J36:K37"/>
    <mergeCell ref="J55:K56"/>
    <mergeCell ref="J74:K75"/>
    <mergeCell ref="J93:K94"/>
    <mergeCell ref="J112:K113"/>
    <mergeCell ref="J131:K132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>
    <pageSetUpPr autoPageBreaks="0"/>
  </sheetPr>
  <dimension ref="A1:AE100"/>
  <sheetViews>
    <sheetView showGridLines="0" showRowColHeaders="0" tabSelected="1" showOutlineSymbols="0" workbookViewId="0">
      <selection activeCell="M3" sqref="M3:O3"/>
    </sheetView>
  </sheetViews>
  <sheetFormatPr defaultColWidth="0" defaultRowHeight="15" x14ac:dyDescent="0.3"/>
  <cols>
    <col min="1" max="1" width="1.453125" style="24" customWidth="1"/>
    <col min="2" max="14" width="5.7265625" style="24" customWidth="1"/>
    <col min="15" max="16" width="5.7265625" customWidth="1"/>
    <col min="17" max="16384" width="8.453125" hidden="1"/>
  </cols>
  <sheetData>
    <row r="1" spans="1:31" x14ac:dyDescent="0.3">
      <c r="B1" s="29" t="s">
        <v>24</v>
      </c>
      <c r="C1" s="29"/>
      <c r="D1" s="29"/>
      <c r="E1" s="29"/>
      <c r="F1" s="29"/>
      <c r="G1" s="29"/>
      <c r="H1" s="29"/>
      <c r="I1" s="29"/>
      <c r="Z1" s="25"/>
      <c r="AA1" s="25" t="s">
        <v>5</v>
      </c>
      <c r="AB1" s="25">
        <v>1</v>
      </c>
      <c r="AC1" s="25" t="str">
        <f>IF(AB1=1,"A",IF(AB1=2,"B",IF(AB1=3,"C",IF(AB1=4,"D"))))</f>
        <v>A</v>
      </c>
      <c r="AD1" s="25"/>
      <c r="AE1" s="25"/>
    </row>
    <row r="2" spans="1:31" ht="8.25" customHeight="1" x14ac:dyDescent="0.3">
      <c r="Z2" s="25"/>
      <c r="AA2" s="25" t="s">
        <v>6</v>
      </c>
      <c r="AB2" s="25"/>
      <c r="AC2" s="25"/>
      <c r="AD2" s="25"/>
      <c r="AE2" s="25"/>
    </row>
    <row r="3" spans="1:31" x14ac:dyDescent="0.3">
      <c r="B3" s="29" t="s">
        <v>7</v>
      </c>
      <c r="C3" s="29"/>
      <c r="D3" s="29"/>
      <c r="M3" s="29" t="s">
        <v>8</v>
      </c>
      <c r="N3" s="29"/>
      <c r="O3" s="29"/>
      <c r="Z3" s="25"/>
      <c r="AA3" s="25" t="s">
        <v>9</v>
      </c>
      <c r="AB3" s="25"/>
      <c r="AC3" s="25"/>
      <c r="AD3" s="25"/>
      <c r="AE3" s="25"/>
    </row>
    <row r="4" spans="1:31" x14ac:dyDescent="0.3">
      <c r="A4" s="30" t="s">
        <v>23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Z4" s="25"/>
      <c r="AA4" s="25" t="s">
        <v>10</v>
      </c>
      <c r="AB4" s="25"/>
      <c r="AC4" s="25"/>
      <c r="AD4" s="25"/>
      <c r="AE4" s="25"/>
    </row>
    <row r="5" spans="1:31" x14ac:dyDescent="0.3">
      <c r="B5" s="24" t="s">
        <v>11</v>
      </c>
      <c r="G5" s="24" t="s">
        <v>12</v>
      </c>
      <c r="L5" s="24" t="s">
        <v>13</v>
      </c>
      <c r="Z5" s="25"/>
      <c r="AA5" s="25"/>
      <c r="AB5" s="25"/>
      <c r="AC5" s="25"/>
      <c r="AD5" s="25"/>
      <c r="AE5" s="25"/>
    </row>
    <row r="7" spans="1:31" x14ac:dyDescent="0.3">
      <c r="L7" s="24" t="s">
        <v>4</v>
      </c>
    </row>
    <row r="13" spans="1:31" x14ac:dyDescent="0.3">
      <c r="T13" t="s">
        <v>4</v>
      </c>
    </row>
    <row r="14" spans="1:31" ht="5.25" customHeight="1" thickBot="1" x14ac:dyDescent="0.35">
      <c r="R14" t="s">
        <v>4</v>
      </c>
    </row>
    <row r="15" spans="1:31" ht="20" thickBot="1" x14ac:dyDescent="0.4">
      <c r="B15" s="31" t="str">
        <f ca="1">'Ark1'!$C$8&amp;" : "&amp;TEXT('Ark1'!$C$13,"00")</f>
        <v>4 : 00</v>
      </c>
      <c r="C15" s="32"/>
      <c r="D15" s="32"/>
      <c r="E15" s="33"/>
      <c r="G15" s="31" t="str">
        <f ca="1">'Ark1'!$C$27&amp;" : "&amp;TEXT('Ark1'!$C$32,"00")</f>
        <v>9 : 00</v>
      </c>
      <c r="H15" s="32"/>
      <c r="I15" s="32"/>
      <c r="J15" s="33"/>
      <c r="L15" s="31" t="str">
        <f ca="1">'Ark1'!$C$46&amp;" : "&amp;TEXT('Ark1'!$C$51,"00")</f>
        <v>12 : 30</v>
      </c>
      <c r="M15" s="32"/>
      <c r="N15" s="32"/>
      <c r="O15" s="33"/>
    </row>
    <row r="16" spans="1:31" ht="5.25" customHeight="1" x14ac:dyDescent="0.3"/>
    <row r="17" spans="2:20" x14ac:dyDescent="0.3">
      <c r="B17" s="24" t="s">
        <v>14</v>
      </c>
      <c r="G17" s="24" t="s">
        <v>15</v>
      </c>
      <c r="L17" s="24" t="s">
        <v>16</v>
      </c>
      <c r="Q17" s="7"/>
    </row>
    <row r="18" spans="2:20" x14ac:dyDescent="0.3">
      <c r="Q18" s="7"/>
    </row>
    <row r="19" spans="2:20" x14ac:dyDescent="0.3">
      <c r="L19" s="24" t="s">
        <v>4</v>
      </c>
      <c r="Q19" s="7"/>
    </row>
    <row r="20" spans="2:20" x14ac:dyDescent="0.3">
      <c r="Q20" s="7"/>
    </row>
    <row r="21" spans="2:20" x14ac:dyDescent="0.3">
      <c r="Q21" s="7"/>
    </row>
    <row r="22" spans="2:20" x14ac:dyDescent="0.3">
      <c r="Q22" s="7"/>
    </row>
    <row r="23" spans="2:20" x14ac:dyDescent="0.3">
      <c r="Q23" s="7"/>
    </row>
    <row r="24" spans="2:20" x14ac:dyDescent="0.3">
      <c r="Q24" s="7"/>
    </row>
    <row r="25" spans="2:20" x14ac:dyDescent="0.3">
      <c r="Q25" s="7"/>
      <c r="T25" t="s">
        <v>4</v>
      </c>
    </row>
    <row r="26" spans="2:20" ht="5.25" customHeight="1" thickBot="1" x14ac:dyDescent="0.35">
      <c r="Q26" s="7"/>
    </row>
    <row r="27" spans="2:20" ht="20" thickBot="1" x14ac:dyDescent="0.4">
      <c r="B27" s="31" t="str">
        <f ca="1">'Ark1'!$C$65&amp;" : "&amp;TEXT('Ark1'!$C$70,"00")</f>
        <v>11 : 00</v>
      </c>
      <c r="C27" s="32"/>
      <c r="D27" s="32"/>
      <c r="E27" s="33"/>
      <c r="G27" s="31" t="str">
        <f ca="1">'Ark1'!$C$84&amp;" : "&amp;TEXT('Ark1'!$C$89,"00")</f>
        <v>4 : 30</v>
      </c>
      <c r="H27" s="32"/>
      <c r="I27" s="32"/>
      <c r="J27" s="33"/>
      <c r="L27" s="31" t="str">
        <f ca="1">'Ark1'!$C$103&amp;" : "&amp;TEXT('Ark1'!$C$108,"00")</f>
        <v>11 : 30</v>
      </c>
      <c r="M27" s="32"/>
      <c r="N27" s="32"/>
      <c r="O27" s="33"/>
      <c r="Q27" s="7"/>
    </row>
    <row r="28" spans="2:20" ht="5.25" customHeight="1" x14ac:dyDescent="0.3"/>
    <row r="29" spans="2:20" x14ac:dyDescent="0.3">
      <c r="B29" s="24" t="s">
        <v>17</v>
      </c>
      <c r="G29" s="24" t="s">
        <v>18</v>
      </c>
      <c r="L29" s="24" t="s">
        <v>19</v>
      </c>
    </row>
    <row r="31" spans="2:20" x14ac:dyDescent="0.3">
      <c r="L31" s="24" t="s">
        <v>4</v>
      </c>
    </row>
    <row r="38" spans="2:15" ht="5.25" customHeight="1" thickBot="1" x14ac:dyDescent="0.35"/>
    <row r="39" spans="2:15" ht="20" thickBot="1" x14ac:dyDescent="0.4">
      <c r="B39" s="31" t="str">
        <f ca="1">'Ark1'!$C$122&amp;" : "&amp;TEXT('Ark1'!$C$127,"00")</f>
        <v>6 : 30</v>
      </c>
      <c r="C39" s="32"/>
      <c r="D39" s="32"/>
      <c r="E39" s="33"/>
      <c r="G39" s="31" t="str">
        <f ca="1">'Ark1'!$C$141&amp;" : "&amp;TEXT('Ark1'!$C$146,"00")</f>
        <v>1 : 00</v>
      </c>
      <c r="H39" s="32"/>
      <c r="I39" s="32"/>
      <c r="J39" s="33"/>
      <c r="L39" s="31" t="str">
        <f ca="1">'Ark1'!$C$160&amp;" : "&amp;TEXT('Ark1'!$C$165,"00")</f>
        <v>8 : 00</v>
      </c>
      <c r="M39" s="32"/>
      <c r="N39" s="32"/>
      <c r="O39" s="33"/>
    </row>
    <row r="40" spans="2:15" ht="5.25" customHeight="1" x14ac:dyDescent="0.3"/>
    <row r="41" spans="2:15" x14ac:dyDescent="0.3">
      <c r="B41" s="24" t="s">
        <v>20</v>
      </c>
      <c r="G41" s="24" t="s">
        <v>21</v>
      </c>
      <c r="L41" s="24" t="s">
        <v>22</v>
      </c>
    </row>
    <row r="43" spans="2:15" x14ac:dyDescent="0.3">
      <c r="L43" s="24" t="s">
        <v>4</v>
      </c>
    </row>
    <row r="50" spans="2:15" ht="5.25" customHeight="1" thickBot="1" x14ac:dyDescent="0.35"/>
    <row r="51" spans="2:15" ht="20" thickBot="1" x14ac:dyDescent="0.4">
      <c r="B51" s="31" t="str">
        <f ca="1">'Ark1'!$C$179&amp;" : "&amp;TEXT('Ark1'!$C$184,"00")</f>
        <v>10 : 30</v>
      </c>
      <c r="C51" s="32"/>
      <c r="D51" s="32"/>
      <c r="E51" s="33"/>
      <c r="G51" s="31" t="str">
        <f ca="1">'Ark1'!$C$198&amp;" : "&amp;TEXT('Ark1'!$C$203,"00")</f>
        <v>10 : 00</v>
      </c>
      <c r="H51" s="32"/>
      <c r="I51" s="32"/>
      <c r="J51" s="33"/>
      <c r="L51" s="31" t="str">
        <f ca="1">'Ark1'!$C$217&amp;" : "&amp;TEXT('Ark1'!$C$222,"00")</f>
        <v>2 : 00</v>
      </c>
      <c r="M51" s="32"/>
      <c r="N51" s="32"/>
      <c r="O51" s="33"/>
    </row>
    <row r="54" spans="2:15" x14ac:dyDescent="0.3">
      <c r="B54" s="24" t="s">
        <v>11</v>
      </c>
      <c r="G54" s="24" t="s">
        <v>12</v>
      </c>
      <c r="L54" s="24" t="s">
        <v>13</v>
      </c>
    </row>
    <row r="56" spans="2:15" x14ac:dyDescent="0.3">
      <c r="L56" s="24" t="s">
        <v>4</v>
      </c>
    </row>
    <row r="63" spans="2:15" ht="8.25" customHeight="1" thickBot="1" x14ac:dyDescent="0.35"/>
    <row r="64" spans="2:15" ht="20" thickBot="1" x14ac:dyDescent="0.4">
      <c r="B64" s="31" t="str">
        <f ca="1">'Ark1'!$C$8&amp;" : "&amp;TEXT('Ark1'!$C$13,"00")</f>
        <v>4 : 00</v>
      </c>
      <c r="C64" s="32"/>
      <c r="D64" s="32"/>
      <c r="E64" s="33"/>
      <c r="G64" s="31" t="str">
        <f ca="1">'Ark1'!$C$27&amp;" : "&amp;TEXT('Ark1'!$C$32,"00")</f>
        <v>9 : 00</v>
      </c>
      <c r="H64" s="32"/>
      <c r="I64" s="32"/>
      <c r="J64" s="33"/>
      <c r="L64" s="31" t="str">
        <f ca="1">'Ark1'!$C$46&amp;" : "&amp;TEXT('Ark1'!$C$51,"00")</f>
        <v>12 : 30</v>
      </c>
      <c r="M64" s="32"/>
      <c r="N64" s="32"/>
      <c r="O64" s="33"/>
    </row>
    <row r="65" spans="2:15" ht="8.25" customHeight="1" x14ac:dyDescent="0.3"/>
    <row r="66" spans="2:15" x14ac:dyDescent="0.3">
      <c r="B66" s="24" t="s">
        <v>14</v>
      </c>
      <c r="G66" s="24" t="s">
        <v>15</v>
      </c>
      <c r="L66" s="24" t="s">
        <v>16</v>
      </c>
    </row>
    <row r="68" spans="2:15" x14ac:dyDescent="0.3">
      <c r="L68" s="24" t="s">
        <v>4</v>
      </c>
    </row>
    <row r="75" spans="2:15" ht="8.25" customHeight="1" thickBot="1" x14ac:dyDescent="0.35"/>
    <row r="76" spans="2:15" ht="20" thickBot="1" x14ac:dyDescent="0.4">
      <c r="B76" s="31" t="str">
        <f ca="1">'Ark1'!$C$65&amp;" : "&amp;TEXT('Ark1'!$C$70,"00")</f>
        <v>11 : 00</v>
      </c>
      <c r="C76" s="32"/>
      <c r="D76" s="32"/>
      <c r="E76" s="33"/>
      <c r="G76" s="31" t="str">
        <f ca="1">'Ark1'!$C$84&amp;" : "&amp;TEXT('Ark1'!$C$89,"00")</f>
        <v>4 : 30</v>
      </c>
      <c r="H76" s="32"/>
      <c r="I76" s="32"/>
      <c r="J76" s="33"/>
      <c r="L76" s="31" t="str">
        <f ca="1">'Ark1'!$C$103&amp;" : "&amp;TEXT('Ark1'!$C$108,"00")</f>
        <v>11 : 30</v>
      </c>
      <c r="M76" s="32"/>
      <c r="N76" s="32"/>
      <c r="O76" s="33"/>
    </row>
    <row r="77" spans="2:15" ht="8.25" customHeight="1" x14ac:dyDescent="0.3"/>
    <row r="78" spans="2:15" x14ac:dyDescent="0.3">
      <c r="B78" s="24" t="s">
        <v>17</v>
      </c>
      <c r="G78" s="24" t="s">
        <v>18</v>
      </c>
      <c r="L78" s="24" t="s">
        <v>19</v>
      </c>
    </row>
    <row r="80" spans="2:15" x14ac:dyDescent="0.3">
      <c r="L80" s="24" t="s">
        <v>4</v>
      </c>
    </row>
    <row r="87" spans="2:15" ht="8.25" customHeight="1" thickBot="1" x14ac:dyDescent="0.35"/>
    <row r="88" spans="2:15" ht="20" thickBot="1" x14ac:dyDescent="0.4">
      <c r="B88" s="31" t="str">
        <f ca="1">'Ark1'!$C$122&amp;" : "&amp;TEXT('Ark1'!$C$127,"00")</f>
        <v>6 : 30</v>
      </c>
      <c r="C88" s="32"/>
      <c r="D88" s="32"/>
      <c r="E88" s="33"/>
      <c r="G88" s="31" t="str">
        <f ca="1">'Ark1'!$C$141&amp;" : "&amp;TEXT('Ark1'!$C$146,"00")</f>
        <v>1 : 00</v>
      </c>
      <c r="H88" s="32"/>
      <c r="I88" s="32"/>
      <c r="J88" s="33"/>
      <c r="L88" s="31" t="str">
        <f ca="1">'Ark1'!$C$160&amp;" : "&amp;TEXT('Ark1'!$C$165,"00")</f>
        <v>8 : 00</v>
      </c>
      <c r="M88" s="32"/>
      <c r="N88" s="32"/>
      <c r="O88" s="33"/>
    </row>
    <row r="89" spans="2:15" ht="8.25" customHeight="1" x14ac:dyDescent="0.3"/>
    <row r="90" spans="2:15" x14ac:dyDescent="0.3">
      <c r="B90" s="24" t="s">
        <v>20</v>
      </c>
      <c r="G90" s="24" t="s">
        <v>21</v>
      </c>
      <c r="L90" s="24" t="s">
        <v>22</v>
      </c>
    </row>
    <row r="92" spans="2:15" x14ac:dyDescent="0.3">
      <c r="L92" s="24" t="s">
        <v>4</v>
      </c>
    </row>
    <row r="99" spans="2:15" ht="8.25" customHeight="1" thickBot="1" x14ac:dyDescent="0.35"/>
    <row r="100" spans="2:15" ht="20" thickBot="1" x14ac:dyDescent="0.4">
      <c r="B100" s="31" t="str">
        <f ca="1">'Ark1'!$C$179&amp;" : "&amp;TEXT('Ark1'!$C$184,"00")</f>
        <v>10 : 30</v>
      </c>
      <c r="C100" s="32"/>
      <c r="D100" s="32"/>
      <c r="E100" s="33"/>
      <c r="G100" s="31" t="str">
        <f ca="1">'Ark1'!$C$198&amp;" : "&amp;TEXT('Ark1'!$C$203,"00")</f>
        <v>10 : 00</v>
      </c>
      <c r="H100" s="32"/>
      <c r="I100" s="32"/>
      <c r="J100" s="33"/>
      <c r="L100" s="31" t="str">
        <f ca="1">'Ark1'!$C$217&amp;" : "&amp;TEXT('Ark1'!$C$222,"00")</f>
        <v>2 : 00</v>
      </c>
      <c r="M100" s="32"/>
      <c r="N100" s="32"/>
      <c r="O100" s="33"/>
    </row>
  </sheetData>
  <sheetProtection selectLockedCells="1"/>
  <mergeCells count="28">
    <mergeCell ref="B1:I1"/>
    <mergeCell ref="G27:J27"/>
    <mergeCell ref="L27:O27"/>
    <mergeCell ref="B100:E100"/>
    <mergeCell ref="G100:J100"/>
    <mergeCell ref="L100:O100"/>
    <mergeCell ref="B88:E88"/>
    <mergeCell ref="G88:J88"/>
    <mergeCell ref="L88:O88"/>
    <mergeCell ref="B76:E76"/>
    <mergeCell ref="G76:J76"/>
    <mergeCell ref="L76:O76"/>
    <mergeCell ref="B15:E15"/>
    <mergeCell ref="G15:J15"/>
    <mergeCell ref="L15:O15"/>
    <mergeCell ref="G51:J51"/>
    <mergeCell ref="L51:O51"/>
    <mergeCell ref="B3:D3"/>
    <mergeCell ref="M3:O3"/>
    <mergeCell ref="A4:P4"/>
    <mergeCell ref="B64:E64"/>
    <mergeCell ref="G64:J64"/>
    <mergeCell ref="L64:O64"/>
    <mergeCell ref="B39:E39"/>
    <mergeCell ref="G39:J39"/>
    <mergeCell ref="L39:O39"/>
    <mergeCell ref="B51:E51"/>
    <mergeCell ref="B27:E27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025">
              <controlPr defaultSize="0" autoLine="0" autoPict="0">
                <anchor moveWithCells="1">
                  <from>
                    <xdr:col>9</xdr:col>
                    <xdr:colOff>50800</xdr:colOff>
                    <xdr:row>0</xdr:row>
                    <xdr:rowOff>0</xdr:rowOff>
                  </from>
                  <to>
                    <xdr:col>14</xdr:col>
                    <xdr:colOff>228600</xdr:colOff>
                    <xdr:row>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14</vt:i4>
      </vt:variant>
    </vt:vector>
  </HeadingPairs>
  <TitlesOfParts>
    <vt:vector size="16" baseType="lpstr">
      <vt:lpstr>Ark1</vt:lpstr>
      <vt:lpstr>Ark2</vt:lpstr>
      <vt:lpstr>degreesmath</vt:lpstr>
      <vt:lpstr>fives</vt:lpstr>
      <vt:lpstr>halves</vt:lpstr>
      <vt:lpstr>ones</vt:lpstr>
      <vt:lpstr>q1coords</vt:lpstr>
      <vt:lpstr>q2coords</vt:lpstr>
      <vt:lpstr>q3coords</vt:lpstr>
      <vt:lpstr>q4coords</vt:lpstr>
      <vt:lpstr>q5coords</vt:lpstr>
      <vt:lpstr>q6coords</vt:lpstr>
      <vt:lpstr>q7coords</vt:lpstr>
      <vt:lpstr>q8coords</vt:lpstr>
      <vt:lpstr>quarters</vt:lpstr>
      <vt:lpstr>Ark2!Udskriftsområde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cp:lastPrinted>2008-08-04T18:00:50Z</cp:lastPrinted>
  <dcterms:created xsi:type="dcterms:W3CDTF">2008-07-17T08:31:57Z</dcterms:created>
  <dcterms:modified xsi:type="dcterms:W3CDTF">2022-01-09T13:20:12Z</dcterms:modified>
</cp:coreProperties>
</file>